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Rozpočet" sheetId="1" r:id="rId1"/>
    <sheet name="VO" sheetId="2" r:id="rId2"/>
    <sheet name="Šport" sheetId="3" r:id="rId3"/>
    <sheet name="Rekap.,vypor." sheetId="4" r:id="rId4"/>
    <sheet name="ZŠ-využitie" sheetId="5" r:id="rId5"/>
    <sheet name="FŠ-využitie" sheetId="6" r:id="rId6"/>
    <sheet name="Plav-návšt." sheetId="7" r:id="rId7"/>
    <sheet name="Plav-žiaci" sheetId="8" r:id="rId8"/>
    <sheet name="Plav-hod." sheetId="9" r:id="rId9"/>
    <sheet name="Graf-návšt" sheetId="10" r:id="rId10"/>
    <sheet name="Graf-tržby" sheetId="11" r:id="rId11"/>
    <sheet name="Fitnes" sheetId="12" r:id="rId12"/>
    <sheet name="MĽP" sheetId="13" r:id="rId13"/>
    <sheet name="VO-el.en." sheetId="14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<sst xmlns="http://schemas.openxmlformats.org/spreadsheetml/2006/main" count="753" uniqueCount="367">
  <si>
    <t>PRÍLOHY</t>
  </si>
  <si>
    <t>Správa a prevádzka verejného osvetlenia a cestnej svetelnej signalizácie</t>
  </si>
  <si>
    <t>(v Sk)</t>
  </si>
  <si>
    <t>06.4.0.</t>
  </si>
  <si>
    <t>VEREJNÉ OSVETLENIE</t>
  </si>
  <si>
    <t>Schválený</t>
  </si>
  <si>
    <t>I. úprava</t>
  </si>
  <si>
    <t>II.úprava</t>
  </si>
  <si>
    <t>III.úprava</t>
  </si>
  <si>
    <t>IV.úprava</t>
  </si>
  <si>
    <t>Poskytnuté</t>
  </si>
  <si>
    <t>%</t>
  </si>
  <si>
    <t>rozpočet</t>
  </si>
  <si>
    <t>rozpočtu</t>
  </si>
  <si>
    <t>prostriedky</t>
  </si>
  <si>
    <t>plnenie</t>
  </si>
  <si>
    <t>Výdavky spolu</t>
  </si>
  <si>
    <t>Transfer na elektrickú energiu VO a CSS</t>
  </si>
  <si>
    <t>Transfer na prevádzku VO a CSS</t>
  </si>
  <si>
    <t>v tom:</t>
  </si>
  <si>
    <t>08.1.0.</t>
  </si>
  <si>
    <t>REKREAČNÉ S ŠPORTOVÉ SLUŽBY</t>
  </si>
  <si>
    <t>Nájomné za prenájom ľadovej plochy</t>
  </si>
  <si>
    <t>Transfer na prevádzku ZŠ a FŠ</t>
  </si>
  <si>
    <t>- transfer na prevádzku ZŠ</t>
  </si>
  <si>
    <t>- transfer na prevádzku FŠ</t>
  </si>
  <si>
    <t>Transfer UNIPE na prevádzku plavárne</t>
  </si>
  <si>
    <t>Správa a prevádzka športovísk (zimný a futbalový štadión, krytá plaváreň)</t>
  </si>
  <si>
    <t>Názov položky</t>
  </si>
  <si>
    <t xml:space="preserve">Zálohové platby na el. energiu VO a CSS </t>
  </si>
  <si>
    <t>Vyúčtovanie el. energie VO a CSS</t>
  </si>
  <si>
    <t xml:space="preserve">Transfer na el. energiu VO a CSS </t>
  </si>
  <si>
    <t>ROZDIEL</t>
  </si>
  <si>
    <t>Spotreba materiálu</t>
  </si>
  <si>
    <t>Pohonné hmoty</t>
  </si>
  <si>
    <t>Opravy a udržovanie</t>
  </si>
  <si>
    <t>Ostatné služby</t>
  </si>
  <si>
    <t>Stravné</t>
  </si>
  <si>
    <t>Sociálny fond</t>
  </si>
  <si>
    <t>Ostatné dane a poplatky</t>
  </si>
  <si>
    <t>TRANSFER</t>
  </si>
  <si>
    <t>Transfer na modernizáciu a rekonštrukciu VO</t>
  </si>
  <si>
    <t>Čerpanie</t>
  </si>
  <si>
    <t>ČERPANIE</t>
  </si>
  <si>
    <t>Zimný štadión</t>
  </si>
  <si>
    <t>Spotreba el. energie</t>
  </si>
  <si>
    <t>Spotreba plynu</t>
  </si>
  <si>
    <t>Spotreba vodné-stočné, zrážková voda</t>
  </si>
  <si>
    <t>Prenájom nebytových priestorov MšHK Prievidza</t>
  </si>
  <si>
    <t>NÁJOMNÉ</t>
  </si>
  <si>
    <t>Futbalový štadión</t>
  </si>
  <si>
    <t>Prenájom nebytových priestorov HFK Prievidza</t>
  </si>
  <si>
    <t>Spotreba elektrickej energie</t>
  </si>
  <si>
    <t>Spotreba tepla a TÚV</t>
  </si>
  <si>
    <t>Spotreba vodné-stočné a zrážková voda</t>
  </si>
  <si>
    <t>VÝNOSY Z VLASTNEJ ČINNOSTI</t>
  </si>
  <si>
    <t>Výnosy z vlastnej činnosti</t>
  </si>
  <si>
    <t>Plaváreň</t>
  </si>
  <si>
    <t>Transfer na prevádzku krytej plavárne</t>
  </si>
  <si>
    <t>SPOLU</t>
  </si>
  <si>
    <t>TRÉNINGOVÁ A ZÁPASOVÁ ČINNOSŤ</t>
  </si>
  <si>
    <t>Tréningová a zápasová činnosť</t>
  </si>
  <si>
    <t>Počet hodín</t>
  </si>
  <si>
    <t>% využitia</t>
  </si>
  <si>
    <t>KOMERČNÁ ČINNOSŤ</t>
  </si>
  <si>
    <t>z toho:</t>
  </si>
  <si>
    <t>Kategória</t>
  </si>
  <si>
    <t>0-3. ročník</t>
  </si>
  <si>
    <t>4. ročník</t>
  </si>
  <si>
    <t>5. ročník</t>
  </si>
  <si>
    <t>6. ročník</t>
  </si>
  <si>
    <t>7. ročník</t>
  </si>
  <si>
    <t>8. ročník</t>
  </si>
  <si>
    <t>9. ročník</t>
  </si>
  <si>
    <t>Dorast</t>
  </si>
  <si>
    <t>Juniori</t>
  </si>
  <si>
    <t>VYUŽITIE FUTBALOVÝCH IHRÍSK NA TRÉNINGOVÚ A ZÁPASOVÚ ČINNOSŤ</t>
  </si>
  <si>
    <t>(v hod.)</t>
  </si>
  <si>
    <t>Družstvo</t>
  </si>
  <si>
    <t>Hlavné</t>
  </si>
  <si>
    <t>Pomocné</t>
  </si>
  <si>
    <t>S.Chalupku</t>
  </si>
  <si>
    <t>Priemstav</t>
  </si>
  <si>
    <t>V.Lehôtka</t>
  </si>
  <si>
    <t>"A" muži</t>
  </si>
  <si>
    <t>CELKOM</t>
  </si>
  <si>
    <t>Tréningová činnosť:</t>
  </si>
  <si>
    <t>Zápasová činnosť:</t>
  </si>
  <si>
    <t>hodín</t>
  </si>
  <si>
    <t>Predaný tovar</t>
  </si>
  <si>
    <t>Verejné osvetlenie - transfer na elektrickú energiu VO a CSS</t>
  </si>
  <si>
    <t>Verejné osvetlenie - transfer na správu a prevádzku VO a CSS</t>
  </si>
  <si>
    <t>Poistenie</t>
  </si>
  <si>
    <t>Obdobie</t>
  </si>
  <si>
    <t>Deti</t>
  </si>
  <si>
    <t>Dospelí</t>
  </si>
  <si>
    <t>ZŤP</t>
  </si>
  <si>
    <t>Dôchodcovia</t>
  </si>
  <si>
    <t>nad 65 r.</t>
  </si>
  <si>
    <t>Darcovia</t>
  </si>
  <si>
    <t>krvi</t>
  </si>
  <si>
    <t>Žiaci</t>
  </si>
  <si>
    <t>Iní náštevníci</t>
  </si>
  <si>
    <t>návštevníkov</t>
  </si>
  <si>
    <t>NÁVŠTEVNÍCI</t>
  </si>
  <si>
    <t>PRIEMERNÉ HODNOTY</t>
  </si>
  <si>
    <t>tržba v Sk</t>
  </si>
  <si>
    <t>jún</t>
  </si>
  <si>
    <t>júl</t>
  </si>
  <si>
    <t>august</t>
  </si>
  <si>
    <t>september</t>
  </si>
  <si>
    <t>október</t>
  </si>
  <si>
    <t>november</t>
  </si>
  <si>
    <t>december</t>
  </si>
  <si>
    <t>Rozdiel</t>
  </si>
  <si>
    <t>1-12/2006</t>
  </si>
  <si>
    <t>Fitnescentrum</t>
  </si>
  <si>
    <t>Transfer na prevádzku fitnescentra</t>
  </si>
  <si>
    <t>- transfer na rozvoj futbalu</t>
  </si>
  <si>
    <t>január</t>
  </si>
  <si>
    <t>február</t>
  </si>
  <si>
    <t>marec</t>
  </si>
  <si>
    <t>apríl</t>
  </si>
  <si>
    <t>máj</t>
  </si>
  <si>
    <t>Priemer. denná</t>
  </si>
  <si>
    <t>počet platiacich</t>
  </si>
  <si>
    <t>Priemer. denný</t>
  </si>
  <si>
    <t>Sk</t>
  </si>
  <si>
    <t>osôb</t>
  </si>
  <si>
    <t>Priemerný počet návštevníkov za mesiac</t>
  </si>
  <si>
    <t>Spotreba energií (el. energia, voda)</t>
  </si>
  <si>
    <t>Transfer na realizáciu investičných akcií ZŠ, FŠ</t>
  </si>
  <si>
    <t>Rekonštrukcia 3 šatní v objekte ZŠ</t>
  </si>
  <si>
    <t>Obstaranie núdzových svietidiel do objektu ZŠ</t>
  </si>
  <si>
    <t>Monitorovací systém ZŠ</t>
  </si>
  <si>
    <t>Výmena radiátorov a rekonštr.kúrenia v objekte FŠ</t>
  </si>
  <si>
    <t>Rekonštrukcia prestrešenia tribúny FŠ</t>
  </si>
  <si>
    <t>Príjmy z činnosti plavárne</t>
  </si>
  <si>
    <t>Spotreba tepelnej energie</t>
  </si>
  <si>
    <t xml:space="preserve">Spotreba tepelnej energie </t>
  </si>
  <si>
    <t>Prevádzka mobilnej ľadovej plochy</t>
  </si>
  <si>
    <t>ŠPORTOVISKÁ</t>
  </si>
  <si>
    <t>Poznámky</t>
  </si>
  <si>
    <t>SPOLU VO A ŠPORTOVISKÁ</t>
  </si>
  <si>
    <t>Transfer na realizáciu investičných akcií ZŠ,FŠ</t>
  </si>
  <si>
    <t>Transfer na modernizáciu a rekonštruciu VO</t>
  </si>
  <si>
    <t>Poznámka:</t>
  </si>
  <si>
    <t>MŠHK Prievidza</t>
  </si>
  <si>
    <t>TRÉNINGOVÁ A ZÁPASOVÁ ČINNOSŤ: MŠHK Prievidza</t>
  </si>
  <si>
    <t>prostriedky na zabezpečenie správy a prevádzky v oblasti verejného osvetlenia a športových zariadení (zimný štadión, futbalový štadión,</t>
  </si>
  <si>
    <t>UNIPA navrhuje vzájomné vyporiadanie nasledovne:</t>
  </si>
  <si>
    <t>Mzdy a odvody</t>
  </si>
  <si>
    <t>Ostatné sociálne výdavky</t>
  </si>
  <si>
    <t>Poplatky za vedenie účtov</t>
  </si>
  <si>
    <t>PREHĽAD SCHVÁLENÝCH A POSKYTNUTÝCH FINANČNÝCH PROSTRIEDKOV Z ROZPOČTU MESTA V r. 2007</t>
  </si>
  <si>
    <t>Správa a prevádzka športovísk (zimný a futbalový štadión, krytá plaváreň, fitnescentrum)</t>
  </si>
  <si>
    <t>Transfer UNIPE na prevádzku fitnescentra</t>
  </si>
  <si>
    <t>Transfer na realizáciu investičných akcií FŠ</t>
  </si>
  <si>
    <t>1-12/2007</t>
  </si>
  <si>
    <t>PREHĽAD ČERPANIA POSKYTNUTÝCH TRANSFEROV ZA OBDOBIE 1-12/2007</t>
  </si>
  <si>
    <t>PREHĽAD ČERPANIA A POSKYTNUTÝCH TRANSFEROV ZA OBDOBIE 1-12/2007</t>
  </si>
  <si>
    <t>PREHĽAD NÁVŠTEVNOSTI NA PLAVÁRNI ZA OBD. 01-12/2007</t>
  </si>
  <si>
    <t>Priemerná mesačná tržba v r. 2007</t>
  </si>
  <si>
    <t>OD 1.1. DO 31.12.2007</t>
  </si>
  <si>
    <t>REKAPITULÁCIA POSKYTNUTÝCH FINANČNÝCH PROSTRIEDKOV A ICH ČERPANIA ZA OBD. 1-12/2007</t>
  </si>
  <si>
    <t>za 1-12/2007</t>
  </si>
  <si>
    <t>NÁVRH NA VZÁJOMNÉ VYPORIADANIE ČERPANIA POSKYTNUTÝCH PROSTRIEDKOV V r. 2007</t>
  </si>
  <si>
    <t>Podľa platných komisionárskych zmlúv s Mestom Prievidza a podľa schváleného rozpočtu boli UNIPE poukázané v r. 2007 finančné</t>
  </si>
  <si>
    <t>Poskytnuté finančné prostriedky boli v priebehu r. 2007 postupne čerpané a použité na úhradu výdavkov potrebných na zabezpečenie</t>
  </si>
  <si>
    <t>nevyhnutnej prevádzky verejného osvetlenia a športových zariadení. Celkom predstavujú vyčerpané prostriedky za obd. 1-12/2007</t>
  </si>
  <si>
    <t>Obsadenie</t>
  </si>
  <si>
    <t>POČET HODÍN</t>
  </si>
  <si>
    <t>Plavecký klub</t>
  </si>
  <si>
    <t>ŠT plávanie</t>
  </si>
  <si>
    <t>ZŠ Dobšinského</t>
  </si>
  <si>
    <t>ZŠ Šafárika</t>
  </si>
  <si>
    <t>ZŠ Mariánska</t>
  </si>
  <si>
    <t>ZŠ Malonecpalská</t>
  </si>
  <si>
    <t>ZŠ Energetikov</t>
  </si>
  <si>
    <t>ZŠ Rastislavova</t>
  </si>
  <si>
    <t>I. ZŠ</t>
  </si>
  <si>
    <t>III. ZŠ</t>
  </si>
  <si>
    <t>MŠ - predplavecký výcvik</t>
  </si>
  <si>
    <t>Verejnosť</t>
  </si>
  <si>
    <t>OBSADENIE PLAVÁRNE PODĽA POČTU HODÍN ZA OBD. 1-12/2007</t>
  </si>
  <si>
    <t>POROVNANIE OBSADENIA PLAVÁRNE PODĽA POČTU HODÍN ZA OBD. 1-12/2006, 2007</t>
  </si>
  <si>
    <t>POČET ŽIAKOV</t>
  </si>
  <si>
    <t>I. ZŠ S. Chalupku</t>
  </si>
  <si>
    <t xml:space="preserve">III. ZŠ S.Chalupku </t>
  </si>
  <si>
    <t>MŠ Športová ulica</t>
  </si>
  <si>
    <t>MŠ Krmana</t>
  </si>
  <si>
    <t>MŠ Sv. Cyrila</t>
  </si>
  <si>
    <t>MŠ Matušku</t>
  </si>
  <si>
    <t>MŠ Závodníka</t>
  </si>
  <si>
    <t>MŠ Benického</t>
  </si>
  <si>
    <t>MŠ Gorkého</t>
  </si>
  <si>
    <t>MŠ Nedožerská cesta</t>
  </si>
  <si>
    <t>MŠ Mišíka</t>
  </si>
  <si>
    <t>Športové triedy</t>
  </si>
  <si>
    <t>- základný plavecký výcvik</t>
  </si>
  <si>
    <t>žiakov</t>
  </si>
  <si>
    <t>- zdokonaľovací plavecký výcvik</t>
  </si>
  <si>
    <t>- športové triedy</t>
  </si>
  <si>
    <t>OBSADENIE PLAVÁRNE PODĽA POČTU ŽIAKOV ZA OBD. 1-12/2007</t>
  </si>
  <si>
    <t>POROVNANIE OBSADENIA PLAVÁRNE PODĽA POČTU ŽIAKOV ZA OBD. 1-12/2006, 2007</t>
  </si>
  <si>
    <t xml:space="preserve">Poznámka: </t>
  </si>
  <si>
    <t>Úprava</t>
  </si>
  <si>
    <t>k 27.11.07</t>
  </si>
  <si>
    <t xml:space="preserve">Úprava </t>
  </si>
  <si>
    <t>k 21.12.07</t>
  </si>
  <si>
    <t>Stravenky</t>
  </si>
  <si>
    <t>12/2006</t>
  </si>
  <si>
    <t>Fitnescentrum zahájilo svoju činnosť dňa 13.12.2006.</t>
  </si>
  <si>
    <t>Celkom bolo na prevádzku fitnescentra v r. 2007 vyčlenených 260.000,- Sk, z toho  60.000,- Sk</t>
  </si>
  <si>
    <t>bolo použitých na dofinancovanie zabezpečenia prevádzky fitnescentra v r. 2006.</t>
  </si>
  <si>
    <t>Vo vyúčtovaní nie je zahrnutý nedoplatok za el. energiu za obd. 01.02.2005-23.07.2007</t>
  </si>
  <si>
    <t>vo výške 2.052.467,50 Sk, ktorého splatnosť bola odložená na začiatok r. 2008.</t>
  </si>
  <si>
    <t>Rekonštrukcia sociálnych zariadení v areáli FŠ</t>
  </si>
  <si>
    <t>Rekonštrukcia šatní v objekte FŠ</t>
  </si>
  <si>
    <t>a bazénu v objekte FŠ</t>
  </si>
  <si>
    <t>Revízia vonkajšieho osvetlenia</t>
  </si>
  <si>
    <t>ZIMNÝ ŠTADIÓN - spolu, v tom:</t>
  </si>
  <si>
    <t>FUTBALOVÝ ŠTADIÓN - spolu, v tom:</t>
  </si>
  <si>
    <t>Predĺženie siete VO na Karasiny-dofinanc. r. 2006</t>
  </si>
  <si>
    <t>Predĺženie siete VO Sadová ul.-dofinanc. r. 2006</t>
  </si>
  <si>
    <t>Rekonštrukcia VO Nám.slobody-dofinanc. r. 2006</t>
  </si>
  <si>
    <t>Vybudovanie nového VO priem.park.-dofin.r.2006</t>
  </si>
  <si>
    <t>Rekonštrukcia VO I. etapa - dofinancovanie</t>
  </si>
  <si>
    <t xml:space="preserve">Rekonštrukcia VO II. etapa </t>
  </si>
  <si>
    <t>Osvetlenie areálu CVČ Spektrum</t>
  </si>
  <si>
    <t>"18"</t>
  </si>
  <si>
    <t>Bojnice</t>
  </si>
  <si>
    <t>"16"</t>
  </si>
  <si>
    <t xml:space="preserve">92 r. </t>
  </si>
  <si>
    <t>93 r.</t>
  </si>
  <si>
    <t>94 r.</t>
  </si>
  <si>
    <t>95 r.</t>
  </si>
  <si>
    <t>96 r.</t>
  </si>
  <si>
    <t>97 r.</t>
  </si>
  <si>
    <t>98 r.</t>
  </si>
  <si>
    <t>Tréningy</t>
  </si>
  <si>
    <t>Zápasy</t>
  </si>
  <si>
    <t>spolu</t>
  </si>
  <si>
    <t>Seniori</t>
  </si>
  <si>
    <t>- zahraničné družstvá</t>
  </si>
  <si>
    <t>- ostatné družstvá</t>
  </si>
  <si>
    <t>- reprezentácia SR</t>
  </si>
  <si>
    <t>- materské škôlky</t>
  </si>
  <si>
    <t>- verejnosť</t>
  </si>
  <si>
    <t>prečerpané</t>
  </si>
  <si>
    <t>nedočerpané</t>
  </si>
  <si>
    <t>Z vyššie uvedeného je zrejmé, že vznikol rozdiel medzi poskytnutými finančnými prostriedkami a ich skutočným čerpaním v r. 2007</t>
  </si>
  <si>
    <t xml:space="preserve">prostriedky určené pre oblasť el. energie VO a CSS a správy a prevádzky športových zariadení boli prečerpané, celkom o sumu </t>
  </si>
  <si>
    <t>Nedočeprané prostriedky (správa a prevádzka VO a CSS)</t>
  </si>
  <si>
    <t>Prečerpané prostriedky (el. energia VO a CSS, športoviská)</t>
  </si>
  <si>
    <t>UNIPA navrhuje, aby nedočerpané finančné prostriedky pre oblasť správy a prevádzky VO a CSS za obdobie 1-12/2007 vo výške</t>
  </si>
  <si>
    <t>práce s plošinou).</t>
  </si>
  <si>
    <t>činnosti, ktoré dosiahli výšku približne 2.174.000,- Sk (prenájom nebytových priestorov, ľadovej plochy, pranie prádla, prenájom stĺpov VO,</t>
  </si>
  <si>
    <t>Cvičenci</t>
  </si>
  <si>
    <t>plaváreň, fitnescentrum), celkom vo výške 33.089.000,- Sk.</t>
  </si>
  <si>
    <t>sumu 34.843.684,- Sk.</t>
  </si>
  <si>
    <t>Na úhradu finančných prostriedkov, nad rámec vzájomného vyporiadania, t.j. na úhradu 1.754.684,- Sk použila UNIPA príjmy z vlastnej</t>
  </si>
  <si>
    <t xml:space="preserve"> VYUŽITIE ĽADOVEJ PLOCHY NA TRÉNINGOVÚ A ZÁPASOVÚ ČINNOSŤ</t>
  </si>
  <si>
    <t>Nájomné za prenájom MĽP v sezóne 2006/07 bolo poskytnuté za mesiace 12/2006 až 03/2007 a bolo predmetom vyúčtovania sezóny 2006/07, ktorá bola uvedená v správe spoločnosti UNIPA za obd. 1-6/2007.</t>
  </si>
  <si>
    <t>Finančné prostriedky určené pre oblasť prevádzky VO a CSS boli nedočerpané, celkom o sumu 717.714,- Sk a na druhej strane finančné</t>
  </si>
  <si>
    <t>na správu a prevádzku športových zariadení za obdobie 1-12/2007 v celkovej výške 717.714,- Sk.</t>
  </si>
  <si>
    <t>717.714,- Sk neboli spoločnosťou UNIPA vrátené do rozpočtu, ale započítané oproti prečerpaným prostriedkom na el. energiu VO a CSS a</t>
  </si>
  <si>
    <t>2.472.398,- Sk.</t>
  </si>
  <si>
    <t>Transfer na rozvoj futbalu</t>
  </si>
  <si>
    <t>Transfer na správu a prevádzku VO a CSS</t>
  </si>
  <si>
    <t>Verejné osvetlenie -  transfer na modernizáciu a rekonštrukciu VO</t>
  </si>
  <si>
    <t>Rekonštrukcia sauny,masérskej a oddychovej miestn.</t>
  </si>
  <si>
    <t>Transfer na prevádzku ZŠ</t>
  </si>
  <si>
    <t>Transfer na prevádzku FŠ</t>
  </si>
  <si>
    <t>Transfer na prevádzku plavárne</t>
  </si>
  <si>
    <t>Položka</t>
  </si>
  <si>
    <t>PREHĽAD NÁVŠTEVNOSTI VO FITNESCENTRE ZA OBD. 1-12/2007</t>
  </si>
  <si>
    <t>Počet návštavníkov</t>
  </si>
  <si>
    <t>Platiaci</t>
  </si>
  <si>
    <t>Permanentky</t>
  </si>
  <si>
    <t>Spolu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</si>
  <si>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</si>
  <si>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</si>
  <si>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</si>
  <si>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</si>
  <si>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</si>
  <si>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</si>
  <si>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</si>
  <si>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</si>
  <si>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</si>
  <si>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</si>
  <si>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</si>
  <si>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</si>
  <si>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Priemerná mesačná tržba za 1-12/2007</t>
  </si>
  <si>
    <t>PREHĽAD VÝDAVKOV SÚVISIACICH S REALIZÁCIOU MOBILNEJ ĽADOVEJ PLOCHY V SEZÓNE 2007/08</t>
  </si>
  <si>
    <t>VÝDAVKY SÚVISIACE S MONTÁŽOU ĽADOVEJ PLOCHY:</t>
  </si>
  <si>
    <t>Porad.</t>
  </si>
  <si>
    <t>Názov</t>
  </si>
  <si>
    <t>Suma v Sk</t>
  </si>
  <si>
    <t>číslo</t>
  </si>
  <si>
    <t>1.</t>
  </si>
  <si>
    <t>Montáž ľadovej plochy - stavebná časť</t>
  </si>
  <si>
    <t>2.</t>
  </si>
  <si>
    <t>Montáž ľadovej plochy - technologická časť</t>
  </si>
  <si>
    <t>Komentár:</t>
  </si>
  <si>
    <t>Montáž podložia ľadovej plochy, t.j. dodávka podkladu zo štrkopiesku a kameniva s rozprestretím, vlhčením a zhutnením,</t>
  </si>
  <si>
    <t>dodávka drevenej konštrukcie pod chladiaci systém, elektromontáže: montáž stožiarov, kabeláže, stožiarovej rozvodnice,</t>
  </si>
  <si>
    <t>svietidiel, káblov, chráničiek na káble, úplné zriadenie a osadenie káblového priestupu a i.</t>
  </si>
  <si>
    <t>Dodávka technologického zariadenia (chladič, čerpadlá, zásobná a expanzná nádrž) a ostatného zariadenia (mantinely,</t>
  </si>
  <si>
    <t>armatúry, potrubia, izolácie, oceľové konštrukcie, nemrznúca kvapalina, elektroinštalácie)</t>
  </si>
  <si>
    <t>VÝDAVKY SÚVISIACE SO ZABEZPEČENÍM NEVYHNUTNEJ PREVÁDZKY MOBILNEJ ĽADOVEJ PLOCHY</t>
  </si>
  <si>
    <t>Elektrická energia</t>
  </si>
  <si>
    <t>Odber vody</t>
  </si>
  <si>
    <t>3.</t>
  </si>
  <si>
    <t>Obsluha ľadovej plochy</t>
  </si>
  <si>
    <t>4.</t>
  </si>
  <si>
    <t>Poistenie ľadovej plochy</t>
  </si>
  <si>
    <t>5.</t>
  </si>
  <si>
    <t>Drobný materiál na zabezpečenie prevádzky</t>
  </si>
  <si>
    <t>Spotreba el. energie podľa vyúčtovania od dodávateľa za obdobie 01.12.2007-28.02.2008, celkom 76 466 kWh.</t>
  </si>
  <si>
    <t>Odber vody za obdobie 12/2007-02/2008, celkom 540 m3.</t>
  </si>
  <si>
    <t xml:space="preserve">Obsluhu ľadovej plochy zabezpečovalo 6 osôb: výroba ľadu, polievanie, upratovanie, stráženie, usporiadateľská činnosť, </t>
  </si>
  <si>
    <t>Výmena merania dočasného odberu, teplovzdušné radiátory 2 ks, pracovné rukavice pre obsluhu</t>
  </si>
  <si>
    <t>VÝDAVKY SÚVISIACE S DEMONTÁŽOU ĽADOVEJ PLOCHY:</t>
  </si>
  <si>
    <t>Demontáž ľadovej plochy - stavebná časť</t>
  </si>
  <si>
    <t>Demontáž ľadovej plochy - technologická časť</t>
  </si>
  <si>
    <t>Demontáž drevenej konštrukcie pod chladiaci systém, zakrytie a uskladnenie, zrušenie podkladu zo štrkopiesku s uložením</t>
  </si>
  <si>
    <t>na skládku, nakladanie štrku, doprava, demontáž elektrozariadení.</t>
  </si>
  <si>
    <t>Demontáž a uskladnenie komplexného technologického zariadenia, sady mantinelov a ich súčastí, balíky polystyrénu,</t>
  </si>
  <si>
    <t>trubky pod ľadovú plochu, ochrana pre technológiu, stĺpiky, branka, potrubie, fólie, pätky, trubky, plechy, sudy a i.</t>
  </si>
  <si>
    <t>REKAPITUÁCIA VÝDAVKOV:</t>
  </si>
  <si>
    <t xml:space="preserve">1. </t>
  </si>
  <si>
    <t>Výdavky súvisacie s montážou ľadovej plochy</t>
  </si>
  <si>
    <t>Výdavky súvisiace so zabezpečením nevyhnutnej prevádzky</t>
  </si>
  <si>
    <t>Výdavky súvisiace s demontážou ľadovej plochy</t>
  </si>
  <si>
    <t>CELKOM VÝDAVKY</t>
  </si>
  <si>
    <t>PREHĽAD ÚHRAD ZA PRENÁJOM ĽADOVEJ PLOCHY</t>
  </si>
  <si>
    <t>Prenájom ľadovej plochy za 12/2007</t>
  </si>
  <si>
    <t>Prenájom ľadovej plochy za 01/2008</t>
  </si>
  <si>
    <t>Prenájom ľadovej plochy za 02/2008</t>
  </si>
  <si>
    <t>VYÚČTOVANIE NÁJOMNÉHO:</t>
  </si>
  <si>
    <t>SKUTOČNÉ NÁKLADY NA PREVÁDZKU CELKOM</t>
  </si>
  <si>
    <t>ÚHRADA ZA PRENÁJOM ĽADOVEJ PLOCHY</t>
  </si>
  <si>
    <t>Spotreba elektrickej energie VO a CSS za obd. 1-12/2007</t>
  </si>
  <si>
    <t>VO v kWh</t>
  </si>
  <si>
    <t>CSS v kWh</t>
  </si>
  <si>
    <t>SPOLU v kWh</t>
  </si>
  <si>
    <t>Spolu 1-12/07</t>
  </si>
  <si>
    <t>Ceny platné v r. 2007:</t>
  </si>
  <si>
    <t>Ceny platné v r. 2006:</t>
  </si>
  <si>
    <t>Produkt: 1 T Špeciál, sadzba C4 (VO)</t>
  </si>
  <si>
    <t>Sk/1kWh</t>
  </si>
  <si>
    <t>Tarifa za distribúciu elektriny vrátane prenosu elektriny</t>
  </si>
  <si>
    <t>Sk/1 MWh</t>
  </si>
  <si>
    <t>Tarifa za straty pri distribúcii</t>
  </si>
  <si>
    <t>Tarifa za prevádzkovanie systému</t>
  </si>
  <si>
    <t>Tarifa za systémové služby</t>
  </si>
  <si>
    <t>Produkt: 1 T Normál, sadzba C1 (CSS)</t>
  </si>
  <si>
    <t>Odpis spotreby el. energie v decembri r. 2006 bol vykonaný ešte pred termínom 31.12.2006, čo</t>
  </si>
  <si>
    <t>malo vplyv na vyčíslenie celkovej spotreby el. energie za r. 2006 a zároveň to ovplyvňuje aj</t>
  </si>
  <si>
    <t>prehľad celkovej spotreby v r. 2007, kedy za mesiac január 2007 vykazujeme oveľa vyššiu spotrebu</t>
  </si>
  <si>
    <t>v porovnaní s predchádzajúcimi rokmi.</t>
  </si>
  <si>
    <t>Porovnanie spotreby el. energie VO a CSS za obdobie r. 2001-2007</t>
  </si>
  <si>
    <t>Rok</t>
  </si>
  <si>
    <t>Porovnanie priemerného počtu svetelných hodín</t>
  </si>
  <si>
    <t>Mesiac</t>
  </si>
  <si>
    <t>Počet svetelných hodín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</si>
</sst>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_-* #,##0.0\ &quot;Sk&quot;_-;\-* #,##0.0\ &quot;Sk&quot;_-;_-* &quot;-&quot;?\ &quot;Sk&quot;_-;_-@_-"/>
    <numFmt numFmtId="166" formatCode="#,##0.000"/>
  </numFmts>
  <fonts count="59">
    <font>
      <sz val="10"/>
      <name val="Arial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sz val="9"/>
      <name val="Arial"/>
      <family val="0"/>
    </font>
    <font>
      <sz val="9"/>
      <name val="Arial CE"/>
      <family val="2"/>
    </font>
    <font>
      <u val="single"/>
      <sz val="10"/>
      <name val="Arial"/>
      <family val="0"/>
    </font>
    <font>
      <b/>
      <u val="single"/>
      <sz val="11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u val="single"/>
      <sz val="11"/>
      <name val="Arial CE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Arial CE"/>
      <family val="2"/>
    </font>
    <font>
      <b/>
      <sz val="10"/>
      <color indexed="12"/>
      <name val="Arial CE"/>
      <family val="2"/>
    </font>
    <font>
      <u val="single"/>
      <sz val="10"/>
      <name val="Arial CE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9" xfId="0" applyNumberForma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4" fontId="0" fillId="0" borderId="28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29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3" fontId="2" fillId="0" borderId="19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5" xfId="0" applyNumberFormat="1" applyFont="1" applyBorder="1" applyAlignment="1">
      <alignment/>
    </xf>
    <xf numFmtId="0" fontId="5" fillId="0" borderId="23" xfId="0" applyFont="1" applyBorder="1" applyAlignment="1" quotePrefix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0" fillId="0" borderId="33" xfId="0" applyNumberFormat="1" applyBorder="1" applyAlignment="1" quotePrefix="1">
      <alignment horizontal="center"/>
    </xf>
    <xf numFmtId="14" fontId="0" fillId="33" borderId="34" xfId="0" applyNumberFormat="1" applyFill="1" applyBorder="1" applyAlignment="1" quotePrefix="1">
      <alignment horizontal="center"/>
    </xf>
    <xf numFmtId="0" fontId="2" fillId="0" borderId="35" xfId="0" applyFont="1" applyBorder="1" applyAlignment="1">
      <alignment/>
    </xf>
    <xf numFmtId="4" fontId="2" fillId="0" borderId="36" xfId="0" applyNumberFormat="1" applyFont="1" applyBorder="1" applyAlignment="1">
      <alignment/>
    </xf>
    <xf numFmtId="4" fontId="11" fillId="33" borderId="21" xfId="0" applyNumberFormat="1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1" xfId="0" applyFill="1" applyBorder="1" applyAlignment="1">
      <alignment/>
    </xf>
    <xf numFmtId="4" fontId="0" fillId="33" borderId="15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" fontId="0" fillId="33" borderId="28" xfId="0" applyNumberForma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2" fillId="0" borderId="32" xfId="0" applyFont="1" applyBorder="1" applyAlignment="1">
      <alignment/>
    </xf>
    <xf numFmtId="4" fontId="2" fillId="0" borderId="32" xfId="0" applyNumberFormat="1" applyFont="1" applyBorder="1" applyAlignment="1">
      <alignment/>
    </xf>
    <xf numFmtId="4" fontId="2" fillId="33" borderId="28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37" xfId="0" applyNumberFormat="1" applyBorder="1" applyAlignment="1" quotePrefix="1">
      <alignment horizontal="center"/>
    </xf>
    <xf numFmtId="4" fontId="2" fillId="0" borderId="22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31" xfId="0" applyNumberFormat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22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ill="1" applyBorder="1" applyAlignment="1" quotePrefix="1">
      <alignment/>
    </xf>
    <xf numFmtId="4" fontId="11" fillId="33" borderId="38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33" borderId="39" xfId="0" applyNumberFormat="1" applyFill="1" applyBorder="1" applyAlignment="1">
      <alignment/>
    </xf>
    <xf numFmtId="4" fontId="0" fillId="33" borderId="38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4" fontId="0" fillId="33" borderId="40" xfId="0" applyNumberFormat="1" applyFill="1" applyBorder="1" applyAlignment="1">
      <alignment/>
    </xf>
    <xf numFmtId="4" fontId="11" fillId="0" borderId="22" xfId="0" applyNumberFormat="1" applyFont="1" applyBorder="1" applyAlignment="1">
      <alignment/>
    </xf>
    <xf numFmtId="4" fontId="2" fillId="33" borderId="4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22" xfId="0" applyNumberForma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10" fillId="0" borderId="0" xfId="0" applyNumberFormat="1" applyFont="1" applyAlignment="1">
      <alignment/>
    </xf>
    <xf numFmtId="14" fontId="0" fillId="33" borderId="41" xfId="0" applyNumberFormat="1" applyFill="1" applyBorder="1" applyAlignment="1" quotePrefix="1">
      <alignment horizontal="center"/>
    </xf>
    <xf numFmtId="4" fontId="11" fillId="0" borderId="2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36" xfId="0" applyFont="1" applyBorder="1" applyAlignment="1">
      <alignment/>
    </xf>
    <xf numFmtId="4" fontId="7" fillId="0" borderId="22" xfId="0" applyNumberFormat="1" applyFont="1" applyFill="1" applyBorder="1" applyAlignment="1">
      <alignment/>
    </xf>
    <xf numFmtId="4" fontId="7" fillId="33" borderId="38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4" fontId="7" fillId="33" borderId="4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6" xfId="0" applyFont="1" applyBorder="1" applyAlignment="1">
      <alignment/>
    </xf>
    <xf numFmtId="4" fontId="2" fillId="0" borderId="42" xfId="0" applyNumberFormat="1" applyFont="1" applyBorder="1" applyAlignment="1">
      <alignment/>
    </xf>
    <xf numFmtId="4" fontId="2" fillId="33" borderId="43" xfId="0" applyNumberFormat="1" applyFont="1" applyFill="1" applyBorder="1" applyAlignment="1">
      <alignment/>
    </xf>
    <xf numFmtId="4" fontId="2" fillId="0" borderId="42" xfId="0" applyNumberFormat="1" applyFont="1" applyFill="1" applyBorder="1" applyAlignment="1">
      <alignment/>
    </xf>
    <xf numFmtId="4" fontId="2" fillId="33" borderId="44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4" fontId="0" fillId="33" borderId="38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33" borderId="15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4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7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5" fillId="0" borderId="24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12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12" xfId="0" applyNumberFormat="1" applyBorder="1" applyAlignment="1">
      <alignment/>
    </xf>
    <xf numFmtId="0" fontId="5" fillId="0" borderId="21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4" fontId="5" fillId="0" borderId="48" xfId="0" applyNumberFormat="1" applyFont="1" applyBorder="1" applyAlignment="1">
      <alignment/>
    </xf>
    <xf numFmtId="0" fontId="5" fillId="0" borderId="4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4" fontId="5" fillId="0" borderId="4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4" fontId="11" fillId="0" borderId="17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49" xfId="0" applyNumberFormat="1" applyBorder="1" applyAlignment="1">
      <alignment/>
    </xf>
    <xf numFmtId="0" fontId="11" fillId="0" borderId="32" xfId="0" applyFont="1" applyBorder="1" applyAlignment="1">
      <alignment/>
    </xf>
    <xf numFmtId="0" fontId="11" fillId="0" borderId="52" xfId="0" applyFont="1" applyBorder="1" applyAlignment="1">
      <alignment/>
    </xf>
    <xf numFmtId="4" fontId="11" fillId="0" borderId="2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36" xfId="0" applyFont="1" applyBorder="1" applyAlignment="1" quotePrefix="1">
      <alignment/>
    </xf>
    <xf numFmtId="4" fontId="7" fillId="0" borderId="36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4" fontId="4" fillId="0" borderId="17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53" xfId="0" applyBorder="1" applyAlignment="1">
      <alignment/>
    </xf>
    <xf numFmtId="0" fontId="0" fillId="0" borderId="39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11" fillId="0" borderId="15" xfId="0" applyFont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3" fontId="0" fillId="0" borderId="23" xfId="0" applyNumberFormat="1" applyBorder="1" applyAlignment="1">
      <alignment horizontal="right"/>
    </xf>
    <xf numFmtId="3" fontId="11" fillId="0" borderId="21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11" fillId="0" borderId="28" xfId="0" applyNumberFormat="1" applyFont="1" applyBorder="1" applyAlignment="1">
      <alignment horizontal="right"/>
    </xf>
    <xf numFmtId="3" fontId="11" fillId="0" borderId="21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9" xfId="0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0" fillId="0" borderId="60" xfId="0" applyBorder="1" applyAlignment="1">
      <alignment/>
    </xf>
    <xf numFmtId="0" fontId="11" fillId="0" borderId="60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11" fillId="0" borderId="58" xfId="0" applyNumberFormat="1" applyFont="1" applyBorder="1" applyAlignment="1">
      <alignment/>
    </xf>
    <xf numFmtId="0" fontId="11" fillId="0" borderId="56" xfId="0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60" xfId="0" applyNumberFormat="1" applyFont="1" applyBorder="1" applyAlignment="1">
      <alignment/>
    </xf>
    <xf numFmtId="0" fontId="0" fillId="0" borderId="0" xfId="0" applyAlignment="1" quotePrefix="1">
      <alignment/>
    </xf>
    <xf numFmtId="14" fontId="0" fillId="0" borderId="10" xfId="0" applyNumberFormat="1" applyBorder="1" applyAlignment="1" quotePrefix="1">
      <alignment horizontal="center"/>
    </xf>
    <xf numFmtId="14" fontId="0" fillId="0" borderId="15" xfId="0" applyNumberFormat="1" applyBorder="1" applyAlignment="1" quotePrefix="1">
      <alignment horizontal="center"/>
    </xf>
    <xf numFmtId="3" fontId="0" fillId="0" borderId="10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61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28" xfId="0" applyBorder="1" applyAlignment="1">
      <alignment/>
    </xf>
    <xf numFmtId="1" fontId="0" fillId="0" borderId="62" xfId="0" applyNumberFormat="1" applyBorder="1" applyAlignment="1">
      <alignment/>
    </xf>
    <xf numFmtId="1" fontId="0" fillId="0" borderId="11" xfId="0" applyNumberFormat="1" applyBorder="1" applyAlignment="1">
      <alignment/>
    </xf>
    <xf numFmtId="3" fontId="11" fillId="0" borderId="56" xfId="0" applyNumberFormat="1" applyFont="1" applyBorder="1" applyAlignment="1">
      <alignment/>
    </xf>
    <xf numFmtId="1" fontId="0" fillId="0" borderId="61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52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11" fillId="0" borderId="56" xfId="0" applyNumberFormat="1" applyFont="1" applyBorder="1" applyAlignment="1">
      <alignment/>
    </xf>
    <xf numFmtId="1" fontId="11" fillId="0" borderId="52" xfId="0" applyNumberFormat="1" applyFont="1" applyBorder="1" applyAlignment="1">
      <alignment/>
    </xf>
    <xf numFmtId="1" fontId="11" fillId="0" borderId="17" xfId="0" applyNumberFormat="1" applyFont="1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3" fontId="0" fillId="0" borderId="36" xfId="0" applyNumberFormat="1" applyBorder="1" applyAlignment="1">
      <alignment/>
    </xf>
    <xf numFmtId="0" fontId="0" fillId="0" borderId="63" xfId="0" applyBorder="1" applyAlignment="1">
      <alignment horizontal="center"/>
    </xf>
    <xf numFmtId="0" fontId="0" fillId="0" borderId="34" xfId="0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1" xfId="0" applyBorder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11" fillId="33" borderId="47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6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65" xfId="0" applyBorder="1" applyAlignment="1">
      <alignment/>
    </xf>
    <xf numFmtId="3" fontId="0" fillId="0" borderId="6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36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 horizontal="right"/>
    </xf>
    <xf numFmtId="164" fontId="0" fillId="0" borderId="48" xfId="0" applyNumberFormat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67" xfId="0" applyBorder="1" applyAlignment="1">
      <alignment/>
    </xf>
    <xf numFmtId="0" fontId="6" fillId="0" borderId="64" xfId="0" applyFont="1" applyBorder="1" applyAlignment="1">
      <alignment/>
    </xf>
    <xf numFmtId="3" fontId="6" fillId="0" borderId="64" xfId="0" applyNumberFormat="1" applyFont="1" applyBorder="1" applyAlignment="1">
      <alignment horizontal="right"/>
    </xf>
    <xf numFmtId="164" fontId="6" fillId="0" borderId="35" xfId="0" applyNumberFormat="1" applyFont="1" applyBorder="1" applyAlignment="1">
      <alignment horizontal="right"/>
    </xf>
    <xf numFmtId="165" fontId="6" fillId="0" borderId="36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166" fontId="0" fillId="0" borderId="0" xfId="0" applyNumberFormat="1" applyAlignment="1">
      <alignment/>
    </xf>
    <xf numFmtId="0" fontId="18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17" fillId="0" borderId="42" xfId="0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3" fontId="0" fillId="0" borderId="24" xfId="0" applyNumberFormat="1" applyBorder="1" applyAlignment="1">
      <alignment horizontal="right"/>
    </xf>
    <xf numFmtId="164" fontId="0" fillId="0" borderId="36" xfId="0" applyNumberFormat="1" applyBorder="1" applyAlignment="1">
      <alignment/>
    </xf>
    <xf numFmtId="0" fontId="0" fillId="0" borderId="32" xfId="0" applyFill="1" applyBorder="1" applyAlignment="1">
      <alignment/>
    </xf>
    <xf numFmtId="3" fontId="0" fillId="0" borderId="4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4" fontId="0" fillId="33" borderId="31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'[1]Rozpočet'!$B$1:$B$41</c:f>
              <c:strCache>
                <c:ptCount val="1"/>
                <c:pt idx="0">
                  <c:v>0 0 0 0 0 VEREJNÉ OSVETLENIE 0 0 Výdavky spolu Transfer na elektrickú energiu VO a CSS Transfer na prevádzku VO a CSS Kapitálový transfer  REKREAČNÉ S ŠPORTOVÉ SLUŽBY Výdavky spolu Transfer na prevádzku ZŠ a FŠ v tom: - transfer na prevádzku ZŠ - transfer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'[1]Rozpočet'!$A$42:$A$51</c:f>
              <c:strCache>
                <c:ptCount val="10"/>
                <c:pt idx="3">
                  <c:v>636001</c:v>
                </c:pt>
                <c:pt idx="8">
                  <c:v>Poznámka: Nájomné za prenájom MĽP v sezóne 2004/05 bolo poskytnuté za mesiace február a marec r. 2005 a bolo predmetom vyúčtovania sezóny 2004/05, ktorá bola uvedená</c:v>
                </c:pt>
                <c:pt idx="9">
                  <c:v>v správe spoločnosti UNIPA, spol. s r.o. za obd. 1-6/2005.</c:v>
                </c:pt>
              </c:strCache>
            </c:strRef>
          </c:cat>
          <c:val>
            <c:numRef>
              <c:f>'[1]Rozpočet'!$B$42:$B$51</c:f>
              <c:numCache>
                <c:ptCount val="10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'[1]Rozpočet'!$D$1:$D$41</c:f>
              <c:strCache>
                <c:ptCount val="1"/>
                <c:pt idx="0">
                  <c:v>0 0 0 0 0 I. úprava rozpočtu 0 18253000 8259000 6994000 3000000 I. úprava rozpočtu 12025000 8225000 v tom: 4521000 3704000 0 3800000 I. úprava rozpočtu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'[1]Rozpočet'!$A$42:$A$51</c:f>
              <c:strCache>
                <c:ptCount val="10"/>
                <c:pt idx="3">
                  <c:v>636001</c:v>
                </c:pt>
                <c:pt idx="8">
                  <c:v>Poznámka: Nájomné za prenájom MĽP v sezóne 2004/05 bolo poskytnuté za mesiace február a marec r. 2005 a bolo predmetom vyúčtovania sezóny 2004/05, ktorá bola uvedená</c:v>
                </c:pt>
                <c:pt idx="9">
                  <c:v>v správe spoločnosti UNIPA, spol. s r.o. za obd. 1-6/2005.</c:v>
                </c:pt>
              </c:strCache>
            </c:strRef>
          </c:cat>
          <c:val>
            <c:numRef>
              <c:f>'[1]Rozpočet'!$D$42:$D$51</c:f>
              <c:numCache>
                <c:ptCount val="10"/>
                <c:pt idx="1">
                  <c:v>500000</c:v>
                </c:pt>
                <c:pt idx="3">
                  <c:v>500000</c:v>
                </c:pt>
              </c:numCache>
            </c:numRef>
          </c:val>
        </c:ser>
        <c:ser>
          <c:idx val="3"/>
          <c:order val="2"/>
          <c:tx>
            <c:strRef>
              <c:f>'[1]Rozpočet'!$E$1:$E$41</c:f>
              <c:strCache>
                <c:ptCount val="1"/>
                <c:pt idx="0">
                  <c:v>0 0 0 0 0 II.úprava rozpočtu 0 17264000 8259000 6005000 3000000 II.úprava rozpočtu 12343000 8843000 v tom: 4861000 3982000 0 3500000 II.úprava rozpočtu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'[1]Rozpočet'!$A$42:$A$51</c:f>
              <c:strCache>
                <c:ptCount val="10"/>
                <c:pt idx="3">
                  <c:v>636001</c:v>
                </c:pt>
                <c:pt idx="8">
                  <c:v>Poznámka: Nájomné za prenájom MĽP v sezóne 2004/05 bolo poskytnuté za mesiace február a marec r. 2005 a bolo predmetom vyúčtovania sezóny 2004/05, ktorá bola uvedená</c:v>
                </c:pt>
                <c:pt idx="9">
                  <c:v>v správe spoločnosti UNIPA, spol. s r.o. za obd. 1-6/2005.</c:v>
                </c:pt>
              </c:strCache>
            </c:strRef>
          </c:cat>
          <c:val>
            <c:numRef>
              <c:f>'[1]Rozpočet'!$E$42:$E$51</c:f>
              <c:numCache>
                <c:ptCount val="10"/>
                <c:pt idx="1">
                  <c:v>500000</c:v>
                </c:pt>
                <c:pt idx="3">
                  <c:v>500000</c:v>
                </c:pt>
              </c:numCache>
            </c:numRef>
          </c:val>
        </c:ser>
        <c:ser>
          <c:idx val="4"/>
          <c:order val="3"/>
          <c:tx>
            <c:strRef>
              <c:f>'[1]Rozpočet'!$F$1:$F$41</c:f>
              <c:strCache>
                <c:ptCount val="1"/>
                <c:pt idx="0">
                  <c:v>0 0 0 0 0 III.úprava rozpočtu 0 17264000 8259000 6005000 3000000 III.úprava rozpočtu 12343000 8843000 v tom: 4861000 3982000 0 3500000 III.úprava rozpočtu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'[1]Rozpočet'!$A$42:$A$51</c:f>
              <c:strCache>
                <c:ptCount val="10"/>
                <c:pt idx="3">
                  <c:v>636001</c:v>
                </c:pt>
                <c:pt idx="8">
                  <c:v>Poznámka: Nájomné za prenájom MĽP v sezóne 2004/05 bolo poskytnuté za mesiace február a marec r. 2005 a bolo predmetom vyúčtovania sezóny 2004/05, ktorá bola uvedená</c:v>
                </c:pt>
                <c:pt idx="9">
                  <c:v>v správe spoločnosti UNIPA, spol. s r.o. za obd. 1-6/2005.</c:v>
                </c:pt>
              </c:strCache>
            </c:strRef>
          </c:cat>
          <c:val>
            <c:numRef>
              <c:f>'[1]Rozpočet'!$F$42:$F$51</c:f>
              <c:numCache>
                <c:ptCount val="10"/>
                <c:pt idx="1">
                  <c:v>500000</c:v>
                </c:pt>
                <c:pt idx="3">
                  <c:v>500000</c:v>
                </c:pt>
              </c:numCache>
            </c:numRef>
          </c:val>
        </c:ser>
        <c:ser>
          <c:idx val="5"/>
          <c:order val="4"/>
          <c:tx>
            <c:strRef>
              <c:f>'[1]Rozpočet'!$G$1:$G$41</c:f>
              <c:strCache>
                <c:ptCount val="1"/>
                <c:pt idx="0">
                  <c:v>0 0 0 0 0 IV.úprava rozpočtu 0 17264000 8259000 6005000 3000000 IV.úprava rozpočtu 12343000 8843000 v tom: 4861000 3982000 0 3500000 IV.úprava rozpočtu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'[1]Rozpočet'!$A$42:$A$51</c:f>
              <c:strCache>
                <c:ptCount val="10"/>
                <c:pt idx="3">
                  <c:v>636001</c:v>
                </c:pt>
                <c:pt idx="8">
                  <c:v>Poznámka: Nájomné za prenájom MĽP v sezóne 2004/05 bolo poskytnuté za mesiace február a marec r. 2005 a bolo predmetom vyúčtovania sezóny 2004/05, ktorá bola uvedená</c:v>
                </c:pt>
                <c:pt idx="9">
                  <c:v>v správe spoločnosti UNIPA, spol. s r.o. za obd. 1-6/2005.</c:v>
                </c:pt>
              </c:strCache>
            </c:strRef>
          </c:cat>
          <c:val>
            <c:numRef>
              <c:f>'[1]Rozpočet'!$G$42:$G$51</c:f>
              <c:numCache>
                <c:ptCount val="10"/>
                <c:pt idx="1">
                  <c:v>500000</c:v>
                </c:pt>
                <c:pt idx="3">
                  <c:v>500000</c:v>
                </c:pt>
              </c:numCache>
            </c:numRef>
          </c:val>
        </c:ser>
        <c:ser>
          <c:idx val="6"/>
          <c:order val="5"/>
          <c:tx>
            <c:strRef>
              <c:f>'[1]Rozpočet'!$H$1:$H$41</c:f>
              <c:strCache>
                <c:ptCount val="1"/>
                <c:pt idx="0">
                  <c:v>0 0 0 0 0 V.úprava rozpočtu 0 22045000 8259000 6005000 7781000 V.úprava rozpočtu 12843000 9343000 v tom: 4861000 3982000 500000 3500000 V.úprava rozpočtu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'[1]Rozpočet'!$A$42:$A$51</c:f>
              <c:strCache>
                <c:ptCount val="10"/>
                <c:pt idx="3">
                  <c:v>636001</c:v>
                </c:pt>
                <c:pt idx="8">
                  <c:v>Poznámka: Nájomné za prenájom MĽP v sezóne 2004/05 bolo poskytnuté za mesiace február a marec r. 2005 a bolo predmetom vyúčtovania sezóny 2004/05, ktorá bola uvedená</c:v>
                </c:pt>
                <c:pt idx="9">
                  <c:v>v správe spoločnosti UNIPA, spol. s r.o. za obd. 1-6/2005.</c:v>
                </c:pt>
              </c:strCache>
            </c:strRef>
          </c:cat>
          <c:val>
            <c:numRef>
              <c:f>'[1]Rozpočet'!$H$42:$H$51</c:f>
              <c:numCache>
                <c:ptCount val="10"/>
                <c:pt idx="1">
                  <c:v>500000</c:v>
                </c:pt>
                <c:pt idx="3">
                  <c:v>500000</c:v>
                </c:pt>
              </c:numCache>
            </c:numRef>
          </c:val>
        </c:ser>
        <c:ser>
          <c:idx val="7"/>
          <c:order val="6"/>
          <c:tx>
            <c:strRef>
              <c:f>'[1]Rozpočet'!$I$1:$I$41</c:f>
              <c:strCache>
                <c:ptCount val="1"/>
                <c:pt idx="0">
                  <c:v>0 0 0 0 0 Poskytnuté prostriedky 0 22043000 8259000 6003000 7781000 Poskytnuté prostriedky 11343002 9343002 v tom: 4860695 3982307 500000 2000000 Poskytnuté prostriedky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'[1]Rozpočet'!$A$42:$A$51</c:f>
              <c:strCache>
                <c:ptCount val="10"/>
                <c:pt idx="3">
                  <c:v>636001</c:v>
                </c:pt>
                <c:pt idx="8">
                  <c:v>Poznámka: Nájomné za prenájom MĽP v sezóne 2004/05 bolo poskytnuté za mesiace február a marec r. 2005 a bolo predmetom vyúčtovania sezóny 2004/05, ktorá bola uvedená</c:v>
                </c:pt>
                <c:pt idx="9">
                  <c:v>v správe spoločnosti UNIPA, spol. s r.o. za obd. 1-6/2005.</c:v>
                </c:pt>
              </c:strCache>
            </c:strRef>
          </c:cat>
          <c:val>
            <c:numRef>
              <c:f>'[1]Rozpočet'!$I$42:$I$51</c:f>
              <c:numCache>
                <c:ptCount val="10"/>
                <c:pt idx="1">
                  <c:v>481000</c:v>
                </c:pt>
                <c:pt idx="3">
                  <c:v>481000</c:v>
                </c:pt>
                <c:pt idx="5">
                  <c:v>411500</c:v>
                </c:pt>
                <c:pt idx="6">
                  <c:v>69500</c:v>
                </c:pt>
              </c:numCache>
            </c:numRef>
          </c:val>
        </c:ser>
        <c:ser>
          <c:idx val="8"/>
          <c:order val="7"/>
          <c:tx>
            <c:strRef>
              <c:f>'[1]Rozpočet'!$J$1:$J$41</c:f>
              <c:strCache>
                <c:ptCount val="1"/>
                <c:pt idx="0">
                  <c:v>0 0 0 0 (v Sk) % plnenie 0 99,99092765 100 99,96669442 100 (v Sk) % plnenie 88,32050144 100,0000214 v tom: 99,99372557 100,0077097 100 57,14285714 (v Sk) % plnenie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'[1]Rozpočet'!$A$42:$A$51</c:f>
              <c:strCache>
                <c:ptCount val="10"/>
                <c:pt idx="3">
                  <c:v>636001</c:v>
                </c:pt>
                <c:pt idx="8">
                  <c:v>Poznámka: Nájomné za prenájom MĽP v sezóne 2004/05 bolo poskytnuté za mesiace február a marec r. 2005 a bolo predmetom vyúčtovania sezóny 2004/05, ktorá bola uvedená</c:v>
                </c:pt>
                <c:pt idx="9">
                  <c:v>v správe spoločnosti UNIPA, spol. s r.o. za obd. 1-6/2005.</c:v>
                </c:pt>
              </c:strCache>
            </c:strRef>
          </c:cat>
          <c:val>
            <c:numRef>
              <c:f>'[1]Rozpočet'!$J$42:$J$51</c:f>
              <c:numCache>
                <c:ptCount val="10"/>
                <c:pt idx="1">
                  <c:v>96.2</c:v>
                </c:pt>
                <c:pt idx="3">
                  <c:v>96.2</c:v>
                </c:pt>
              </c:numCache>
            </c:numRef>
          </c:val>
        </c:ser>
        <c:axId val="10369541"/>
        <c:axId val="26217006"/>
      </c:barChart>
      <c:catAx>
        <c:axId val="10369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17006"/>
        <c:crosses val="autoZero"/>
        <c:auto val="1"/>
        <c:lblOffset val="100"/>
        <c:tickLblSkip val="1"/>
        <c:noMultiLvlLbl val="0"/>
      </c:catAx>
      <c:valAx>
        <c:axId val="26217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69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Porovnanie návštevnosti v krytej plavárni za 1-12/2006-07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575"/>
          <c:w val="0.95425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v>r. 2006</c:v>
          </c:tx>
          <c:spPr>
            <a:pattFill prst="pct6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'[2]Návštevnosť'!$A$8:$A$19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'[2]Návštevnosť'!$C$8:$C$19</c:f>
              <c:numCache>
                <c:ptCount val="12"/>
                <c:pt idx="0">
                  <c:v>6842</c:v>
                </c:pt>
                <c:pt idx="1">
                  <c:v>6329</c:v>
                </c:pt>
                <c:pt idx="2">
                  <c:v>6929</c:v>
                </c:pt>
                <c:pt idx="3">
                  <c:v>5853</c:v>
                </c:pt>
                <c:pt idx="4">
                  <c:v>5747</c:v>
                </c:pt>
                <c:pt idx="5">
                  <c:v>5457</c:v>
                </c:pt>
                <c:pt idx="6">
                  <c:v>4330</c:v>
                </c:pt>
                <c:pt idx="7">
                  <c:v>5232</c:v>
                </c:pt>
                <c:pt idx="8">
                  <c:v>4261</c:v>
                </c:pt>
                <c:pt idx="9">
                  <c:v>4448</c:v>
                </c:pt>
                <c:pt idx="10">
                  <c:v>28</c:v>
                </c:pt>
                <c:pt idx="11">
                  <c:v>1932</c:v>
                </c:pt>
              </c:numCache>
            </c:numRef>
          </c:val>
        </c:ser>
        <c:ser>
          <c:idx val="1"/>
          <c:order val="1"/>
          <c:tx>
            <c:v>r. 2007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'[2]Návštevnosť'!$A$8:$A$19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'[2]Návštevnosť'!$D$8:$D$19</c:f>
              <c:numCache>
                <c:ptCount val="12"/>
                <c:pt idx="0">
                  <c:v>4816</c:v>
                </c:pt>
                <c:pt idx="1">
                  <c:v>4093</c:v>
                </c:pt>
                <c:pt idx="2">
                  <c:v>5418</c:v>
                </c:pt>
                <c:pt idx="3">
                  <c:v>4219</c:v>
                </c:pt>
                <c:pt idx="4">
                  <c:v>5022</c:v>
                </c:pt>
                <c:pt idx="5">
                  <c:v>4066</c:v>
                </c:pt>
                <c:pt idx="6">
                  <c:v>4683</c:v>
                </c:pt>
                <c:pt idx="7">
                  <c:v>3477</c:v>
                </c:pt>
                <c:pt idx="8">
                  <c:v>3457</c:v>
                </c:pt>
                <c:pt idx="9">
                  <c:v>4418</c:v>
                </c:pt>
                <c:pt idx="10">
                  <c:v>3912</c:v>
                </c:pt>
                <c:pt idx="11">
                  <c:v>2675</c:v>
                </c:pt>
              </c:numCache>
            </c:numRef>
          </c:val>
        </c:ser>
        <c:axId val="34626463"/>
        <c:axId val="43202712"/>
      </c:barChart>
      <c:catAx>
        <c:axId val="34626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Mesiace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2712"/>
        <c:crosses val="autoZero"/>
        <c:auto val="1"/>
        <c:lblOffset val="100"/>
        <c:tickLblSkip val="1"/>
        <c:noMultiLvlLbl val="0"/>
      </c:catAx>
      <c:valAx>
        <c:axId val="43202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návštevníkov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6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35"/>
          <c:y val="0.9545"/>
          <c:w val="0.1237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Porovnanie tržieb v krytej plavárni za 1-12/2006-07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575"/>
          <c:w val="0.95425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v>r. 2006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'[2]Tržby'!$A$8:$A$19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'[2]Tržby'!$C$8:$C$19</c:f>
              <c:numCache>
                <c:ptCount val="12"/>
                <c:pt idx="0">
                  <c:v>104860</c:v>
                </c:pt>
                <c:pt idx="1">
                  <c:v>90840</c:v>
                </c:pt>
                <c:pt idx="2">
                  <c:v>120300</c:v>
                </c:pt>
                <c:pt idx="3">
                  <c:v>100920</c:v>
                </c:pt>
                <c:pt idx="4">
                  <c:v>84720</c:v>
                </c:pt>
                <c:pt idx="5">
                  <c:v>88345.3</c:v>
                </c:pt>
                <c:pt idx="6">
                  <c:v>125685.2</c:v>
                </c:pt>
                <c:pt idx="7">
                  <c:v>146030.8</c:v>
                </c:pt>
                <c:pt idx="8">
                  <c:v>62310</c:v>
                </c:pt>
                <c:pt idx="9">
                  <c:v>55235</c:v>
                </c:pt>
                <c:pt idx="10">
                  <c:v>1225</c:v>
                </c:pt>
                <c:pt idx="11">
                  <c:v>38165</c:v>
                </c:pt>
              </c:numCache>
            </c:numRef>
          </c:val>
        </c:ser>
        <c:ser>
          <c:idx val="1"/>
          <c:order val="1"/>
          <c:tx>
            <c:v>r. 2007</c:v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'[2]Tržby'!$A$8:$A$19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'[2]Tržby'!$D$8:$D$19</c:f>
              <c:numCache>
                <c:ptCount val="12"/>
                <c:pt idx="0">
                  <c:v>83775</c:v>
                </c:pt>
                <c:pt idx="1">
                  <c:v>79520.2</c:v>
                </c:pt>
                <c:pt idx="2">
                  <c:v>87550</c:v>
                </c:pt>
                <c:pt idx="3">
                  <c:v>60950</c:v>
                </c:pt>
                <c:pt idx="4">
                  <c:v>84750</c:v>
                </c:pt>
                <c:pt idx="5">
                  <c:v>85440</c:v>
                </c:pt>
                <c:pt idx="6">
                  <c:v>147000</c:v>
                </c:pt>
                <c:pt idx="7">
                  <c:v>108323.3</c:v>
                </c:pt>
                <c:pt idx="8">
                  <c:v>56730</c:v>
                </c:pt>
                <c:pt idx="9">
                  <c:v>71680.1</c:v>
                </c:pt>
                <c:pt idx="10">
                  <c:v>60580</c:v>
                </c:pt>
                <c:pt idx="11">
                  <c:v>55490</c:v>
                </c:pt>
              </c:numCache>
            </c:numRef>
          </c:val>
        </c:ser>
        <c:axId val="53280089"/>
        <c:axId val="9758754"/>
      </c:barChart>
      <c:catAx>
        <c:axId val="53280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Mesiac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58754"/>
        <c:crosses val="autoZero"/>
        <c:auto val="1"/>
        <c:lblOffset val="100"/>
        <c:tickLblSkip val="1"/>
        <c:noMultiLvlLbl val="0"/>
      </c:catAx>
      <c:valAx>
        <c:axId val="9758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Tržby v Sk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80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"/>
          <c:y val="0.9545"/>
          <c:w val="0.1237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5</xdr:col>
      <xdr:colOff>19050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84201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ula\Local%20Settings\Temporary%20Internet%20Files\Content.IE5\WT4VGBOR\V&#221;RO&#268;N&#201;%20SPR&#193;VY\Sprava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g.%20So&#328;a%20Tencerov&#225;\My%20Documents\PLAV&#193;RE&#327;\Denn&#225;%20tr&#382;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poriadanie"/>
      <sheetName val="Transfery"/>
      <sheetName val="Rozpočet"/>
      <sheetName val="VO"/>
      <sheetName val="ZŠ"/>
      <sheetName val="FŠ"/>
      <sheetName val="PLAV"/>
      <sheetName val="MĽP"/>
      <sheetName val="Graf1"/>
      <sheetName val="Pl-návšt."/>
      <sheetName val="FŠ-zápasy"/>
      <sheetName val="ZŠ-zápasy"/>
    </sheetNames>
    <sheetDataSet>
      <sheetData sheetId="2">
        <row r="3">
          <cell r="B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B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B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B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B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J7" t="str">
            <v>(v Sk)</v>
          </cell>
        </row>
        <row r="8">
          <cell r="B8" t="str">
            <v>VEREJNÉ OSVETLENIE</v>
          </cell>
          <cell r="D8" t="str">
            <v>I. úprava</v>
          </cell>
          <cell r="E8" t="str">
            <v>II.úprava</v>
          </cell>
          <cell r="F8" t="str">
            <v>III.úprava</v>
          </cell>
          <cell r="G8" t="str">
            <v>IV.úprava</v>
          </cell>
          <cell r="H8" t="str">
            <v>V.úprava</v>
          </cell>
          <cell r="I8" t="str">
            <v>Poskytnuté</v>
          </cell>
          <cell r="J8" t="str">
            <v>%</v>
          </cell>
        </row>
        <row r="9">
          <cell r="B9">
            <v>0</v>
          </cell>
          <cell r="D9" t="str">
            <v>rozpočtu</v>
          </cell>
          <cell r="E9" t="str">
            <v>rozpočtu</v>
          </cell>
          <cell r="F9" t="str">
            <v>rozpočtu</v>
          </cell>
          <cell r="G9" t="str">
            <v>rozpočtu</v>
          </cell>
          <cell r="H9" t="str">
            <v>rozpočtu</v>
          </cell>
          <cell r="I9" t="str">
            <v>prostriedky</v>
          </cell>
          <cell r="J9" t="str">
            <v>plnenie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Výdavky spolu</v>
          </cell>
          <cell r="D11">
            <v>18253000</v>
          </cell>
          <cell r="E11">
            <v>17264000</v>
          </cell>
          <cell r="F11">
            <v>17264000</v>
          </cell>
          <cell r="G11">
            <v>17264000</v>
          </cell>
          <cell r="H11">
            <v>22045000</v>
          </cell>
          <cell r="I11">
            <v>22043000</v>
          </cell>
          <cell r="J11">
            <v>99.99092764799275</v>
          </cell>
        </row>
        <row r="13">
          <cell r="B13" t="str">
            <v>Transfer na elektrickú energiu VO a CSS</v>
          </cell>
          <cell r="D13">
            <v>8259000</v>
          </cell>
          <cell r="E13">
            <v>8259000</v>
          </cell>
          <cell r="F13">
            <v>8259000</v>
          </cell>
          <cell r="G13">
            <v>8259000</v>
          </cell>
          <cell r="H13">
            <v>8259000</v>
          </cell>
          <cell r="I13">
            <v>8259000</v>
          </cell>
          <cell r="J13">
            <v>100</v>
          </cell>
        </row>
        <row r="15">
          <cell r="B15" t="str">
            <v>Transfer na prevádzku VO a CSS</v>
          </cell>
          <cell r="D15">
            <v>6994000</v>
          </cell>
          <cell r="E15">
            <v>6005000</v>
          </cell>
          <cell r="F15">
            <v>6005000</v>
          </cell>
          <cell r="G15">
            <v>6005000</v>
          </cell>
          <cell r="H15">
            <v>6005000</v>
          </cell>
          <cell r="I15">
            <v>6003000</v>
          </cell>
          <cell r="J15">
            <v>99.96669442131557</v>
          </cell>
        </row>
        <row r="17">
          <cell r="B17" t="str">
            <v>Kapitálový transfer </v>
          </cell>
          <cell r="D17">
            <v>3000000</v>
          </cell>
          <cell r="E17">
            <v>3000000</v>
          </cell>
          <cell r="F17">
            <v>3000000</v>
          </cell>
          <cell r="G17">
            <v>3000000</v>
          </cell>
          <cell r="H17">
            <v>7781000</v>
          </cell>
          <cell r="I17">
            <v>7781000</v>
          </cell>
          <cell r="J17">
            <v>100</v>
          </cell>
        </row>
        <row r="22">
          <cell r="J22" t="str">
            <v>(v Sk)</v>
          </cell>
        </row>
        <row r="23">
          <cell r="B23" t="str">
            <v>REKREAČNÉ S ŠPORTOVÉ SLUŽBY</v>
          </cell>
          <cell r="D23" t="str">
            <v>I. úprava</v>
          </cell>
          <cell r="E23" t="str">
            <v>II.úprava</v>
          </cell>
          <cell r="F23" t="str">
            <v>III.úprava</v>
          </cell>
          <cell r="G23" t="str">
            <v>IV.úprava</v>
          </cell>
          <cell r="H23" t="str">
            <v>V.úprava</v>
          </cell>
          <cell r="I23" t="str">
            <v>Poskytnuté</v>
          </cell>
          <cell r="J23" t="str">
            <v>%</v>
          </cell>
        </row>
        <row r="24">
          <cell r="D24" t="str">
            <v>rozpočtu</v>
          </cell>
          <cell r="E24" t="str">
            <v>rozpočtu</v>
          </cell>
          <cell r="F24" t="str">
            <v>rozpočtu</v>
          </cell>
          <cell r="G24" t="str">
            <v>rozpočtu</v>
          </cell>
          <cell r="H24" t="str">
            <v>rozpočtu</v>
          </cell>
          <cell r="I24" t="str">
            <v>prostriedky</v>
          </cell>
          <cell r="J24" t="str">
            <v>plnenie</v>
          </cell>
        </row>
        <row r="26">
          <cell r="B26" t="str">
            <v>Výdavky spolu</v>
          </cell>
          <cell r="D26">
            <v>12025000</v>
          </cell>
          <cell r="E26">
            <v>12343000</v>
          </cell>
          <cell r="F26">
            <v>12343000</v>
          </cell>
          <cell r="G26">
            <v>12343000</v>
          </cell>
          <cell r="H26">
            <v>12843000</v>
          </cell>
          <cell r="I26">
            <v>11343002</v>
          </cell>
          <cell r="J26">
            <v>88.32050144047341</v>
          </cell>
        </row>
        <row r="28">
          <cell r="B28" t="str">
            <v>Transfer na prevádzku ZŠ a FŠ</v>
          </cell>
          <cell r="D28">
            <v>8225000</v>
          </cell>
          <cell r="E28">
            <v>8843000</v>
          </cell>
          <cell r="F28">
            <v>8843000</v>
          </cell>
          <cell r="G28">
            <v>8843000</v>
          </cell>
          <cell r="H28">
            <v>9343000</v>
          </cell>
          <cell r="I28">
            <v>9343002</v>
          </cell>
          <cell r="J28">
            <v>100.00002140640052</v>
          </cell>
        </row>
        <row r="29">
          <cell r="B29" t="str">
            <v>v tom:</v>
          </cell>
        </row>
        <row r="30">
          <cell r="B30" t="str">
            <v>- transfer na prevádzku ZŠ</v>
          </cell>
          <cell r="D30">
            <v>4521000</v>
          </cell>
          <cell r="E30">
            <v>4861000</v>
          </cell>
          <cell r="F30">
            <v>4861000</v>
          </cell>
          <cell r="G30">
            <v>4861000</v>
          </cell>
          <cell r="H30">
            <v>4861000</v>
          </cell>
          <cell r="I30">
            <v>4860695</v>
          </cell>
          <cell r="J30">
            <v>99.9937255708702</v>
          </cell>
        </row>
        <row r="31">
          <cell r="B31" t="str">
            <v>- transfer na prevádzku FŠ</v>
          </cell>
          <cell r="D31">
            <v>3704000</v>
          </cell>
          <cell r="E31">
            <v>3982000</v>
          </cell>
          <cell r="F31">
            <v>3982000</v>
          </cell>
          <cell r="G31">
            <v>3982000</v>
          </cell>
          <cell r="H31">
            <v>3982000</v>
          </cell>
          <cell r="I31">
            <v>3982307</v>
          </cell>
          <cell r="J31">
            <v>100.0077096936213</v>
          </cell>
        </row>
        <row r="32">
          <cell r="B32" t="str">
            <v>- dotácia pre HFK Prievidza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500000</v>
          </cell>
          <cell r="I32">
            <v>500000</v>
          </cell>
          <cell r="J32">
            <v>100</v>
          </cell>
        </row>
        <row r="34">
          <cell r="B34" t="str">
            <v>Transfer UNIPE na prevádzku plavárne</v>
          </cell>
          <cell r="D34">
            <v>3800000</v>
          </cell>
          <cell r="E34">
            <v>3500000</v>
          </cell>
          <cell r="F34">
            <v>3500000</v>
          </cell>
          <cell r="G34">
            <v>3500000</v>
          </cell>
          <cell r="H34">
            <v>3500000</v>
          </cell>
          <cell r="I34">
            <v>2000000</v>
          </cell>
          <cell r="J34">
            <v>57.14285714285714</v>
          </cell>
        </row>
        <row r="39">
          <cell r="J39" t="str">
            <v>(v Sk)</v>
          </cell>
        </row>
        <row r="40">
          <cell r="B40" t="str">
            <v>REKREAČNÉ S ŠPORTOVÉ SLUŽBY</v>
          </cell>
          <cell r="D40" t="str">
            <v>I. úprava</v>
          </cell>
          <cell r="E40" t="str">
            <v>II.úprava</v>
          </cell>
          <cell r="F40" t="str">
            <v>III.úprava</v>
          </cell>
          <cell r="G40" t="str">
            <v>IV.úprava</v>
          </cell>
          <cell r="H40" t="str">
            <v>V.úprava</v>
          </cell>
          <cell r="I40" t="str">
            <v>Poskytnuté</v>
          </cell>
          <cell r="J40" t="str">
            <v>%</v>
          </cell>
        </row>
        <row r="41">
          <cell r="D41" t="str">
            <v>rozpočtu</v>
          </cell>
          <cell r="E41" t="str">
            <v>rozpočtu</v>
          </cell>
          <cell r="F41" t="str">
            <v>rozpočtu</v>
          </cell>
          <cell r="G41" t="str">
            <v>rozpočtu</v>
          </cell>
          <cell r="H41" t="str">
            <v>rozpočtu</v>
          </cell>
          <cell r="I41" t="str">
            <v>prostriedky</v>
          </cell>
          <cell r="J41" t="str">
            <v>plnenie</v>
          </cell>
        </row>
        <row r="43">
          <cell r="B43" t="str">
            <v>Výdavky spolu</v>
          </cell>
          <cell r="D43">
            <v>500000</v>
          </cell>
          <cell r="E43">
            <v>500000</v>
          </cell>
          <cell r="F43">
            <v>500000</v>
          </cell>
          <cell r="G43">
            <v>500000</v>
          </cell>
          <cell r="H43">
            <v>500000</v>
          </cell>
          <cell r="I43">
            <v>481000</v>
          </cell>
          <cell r="J43">
            <v>96.2</v>
          </cell>
        </row>
        <row r="45">
          <cell r="A45">
            <v>636001</v>
          </cell>
          <cell r="B45" t="str">
            <v>Nájomné za prenájom ľadovej plochy</v>
          </cell>
          <cell r="D45">
            <v>500000</v>
          </cell>
          <cell r="E45">
            <v>500000</v>
          </cell>
          <cell r="F45">
            <v>500000</v>
          </cell>
          <cell r="G45">
            <v>500000</v>
          </cell>
          <cell r="H45">
            <v>500000</v>
          </cell>
          <cell r="I45">
            <v>481000</v>
          </cell>
          <cell r="J45">
            <v>96.2</v>
          </cell>
        </row>
        <row r="46">
          <cell r="B46" t="str">
            <v>v tom:</v>
          </cell>
        </row>
        <row r="47">
          <cell r="B47" t="str">
            <v>Nájomné za prenájom MĽP v sezóne 2004/05 </v>
          </cell>
          <cell r="I47">
            <v>411500</v>
          </cell>
        </row>
        <row r="48">
          <cell r="B48" t="str">
            <v>Nájomné za prenájom MĽP v sezóne 2005/06</v>
          </cell>
          <cell r="I48">
            <v>69500</v>
          </cell>
        </row>
        <row r="50">
          <cell r="A50" t="str">
            <v>Poznámka: Nájomné za prenájom MĽP v sezóne 2004/05 bolo poskytnuté za mesiace február a marec r. 2005 a bolo predmetom vyúčtovania sezóny 2004/05, ktorá bola uvedená</v>
          </cell>
        </row>
        <row r="51">
          <cell r="A51" t="str">
            <v>v správe spoločnosti UNIPA, spol. s r.o. za obd. 1-6/2005.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nná tržba05"/>
      <sheetName val="Denná tržba06"/>
      <sheetName val="Denná tržba07"/>
      <sheetName val="Denná tržba08"/>
      <sheetName val="Graf-návštevnosť"/>
      <sheetName val="Návštevnosť"/>
      <sheetName val="Tržby"/>
      <sheetName val="Graf-tržby"/>
      <sheetName val="Plav.pomôcky"/>
      <sheetName val="Prehľad vstupného"/>
    </sheetNames>
    <sheetDataSet>
      <sheetData sheetId="5">
        <row r="8">
          <cell r="A8" t="str">
            <v>január</v>
          </cell>
          <cell r="C8">
            <v>6842</v>
          </cell>
          <cell r="D8">
            <v>4816</v>
          </cell>
        </row>
        <row r="9">
          <cell r="A9" t="str">
            <v>február</v>
          </cell>
          <cell r="C9">
            <v>6329</v>
          </cell>
          <cell r="D9">
            <v>4093</v>
          </cell>
        </row>
        <row r="10">
          <cell r="A10" t="str">
            <v>marec</v>
          </cell>
          <cell r="C10">
            <v>6929</v>
          </cell>
          <cell r="D10">
            <v>5418</v>
          </cell>
        </row>
        <row r="11">
          <cell r="A11" t="str">
            <v>apríl</v>
          </cell>
          <cell r="C11">
            <v>5853</v>
          </cell>
          <cell r="D11">
            <v>4219</v>
          </cell>
        </row>
        <row r="12">
          <cell r="A12" t="str">
            <v>máj</v>
          </cell>
          <cell r="C12">
            <v>5747</v>
          </cell>
          <cell r="D12">
            <v>5022</v>
          </cell>
        </row>
        <row r="13">
          <cell r="A13" t="str">
            <v>jún</v>
          </cell>
          <cell r="C13">
            <v>5457</v>
          </cell>
          <cell r="D13">
            <v>4066</v>
          </cell>
        </row>
        <row r="14">
          <cell r="A14" t="str">
            <v>júl</v>
          </cell>
          <cell r="C14">
            <v>4330</v>
          </cell>
          <cell r="D14">
            <v>4683</v>
          </cell>
        </row>
        <row r="15">
          <cell r="A15" t="str">
            <v>august</v>
          </cell>
          <cell r="C15">
            <v>5232</v>
          </cell>
          <cell r="D15">
            <v>3477</v>
          </cell>
        </row>
        <row r="16">
          <cell r="A16" t="str">
            <v>september</v>
          </cell>
          <cell r="C16">
            <v>4261</v>
          </cell>
          <cell r="D16">
            <v>3457</v>
          </cell>
        </row>
        <row r="17">
          <cell r="A17" t="str">
            <v>október</v>
          </cell>
          <cell r="C17">
            <v>4448</v>
          </cell>
          <cell r="D17">
            <v>4418</v>
          </cell>
        </row>
        <row r="18">
          <cell r="A18" t="str">
            <v>november</v>
          </cell>
          <cell r="C18">
            <v>28</v>
          </cell>
          <cell r="D18">
            <v>3912</v>
          </cell>
        </row>
        <row r="19">
          <cell r="A19" t="str">
            <v>december</v>
          </cell>
          <cell r="C19">
            <v>1932</v>
          </cell>
          <cell r="D19">
            <v>2675</v>
          </cell>
        </row>
      </sheetData>
      <sheetData sheetId="6">
        <row r="8">
          <cell r="A8" t="str">
            <v>január</v>
          </cell>
          <cell r="C8">
            <v>104860</v>
          </cell>
          <cell r="D8">
            <v>83775</v>
          </cell>
        </row>
        <row r="9">
          <cell r="A9" t="str">
            <v>február</v>
          </cell>
          <cell r="C9">
            <v>90840</v>
          </cell>
          <cell r="D9">
            <v>79520.2</v>
          </cell>
        </row>
        <row r="10">
          <cell r="A10" t="str">
            <v>marec</v>
          </cell>
          <cell r="C10">
            <v>120300</v>
          </cell>
          <cell r="D10">
            <v>87550</v>
          </cell>
        </row>
        <row r="11">
          <cell r="A11" t="str">
            <v>apríl</v>
          </cell>
          <cell r="C11">
            <v>100920</v>
          </cell>
          <cell r="D11">
            <v>60950</v>
          </cell>
        </row>
        <row r="12">
          <cell r="A12" t="str">
            <v>máj</v>
          </cell>
          <cell r="C12">
            <v>84720</v>
          </cell>
          <cell r="D12">
            <v>84750</v>
          </cell>
        </row>
        <row r="13">
          <cell r="A13" t="str">
            <v>jún</v>
          </cell>
          <cell r="C13">
            <v>88345.3</v>
          </cell>
          <cell r="D13">
            <v>85440</v>
          </cell>
        </row>
        <row r="14">
          <cell r="A14" t="str">
            <v>júl</v>
          </cell>
          <cell r="C14">
            <v>125685.2</v>
          </cell>
          <cell r="D14">
            <v>147000</v>
          </cell>
        </row>
        <row r="15">
          <cell r="A15" t="str">
            <v>august</v>
          </cell>
          <cell r="C15">
            <v>146030.8</v>
          </cell>
          <cell r="D15">
            <v>108323.3</v>
          </cell>
        </row>
        <row r="16">
          <cell r="A16" t="str">
            <v>september</v>
          </cell>
          <cell r="C16">
            <v>62310</v>
          </cell>
          <cell r="D16">
            <v>56730</v>
          </cell>
        </row>
        <row r="17">
          <cell r="A17" t="str">
            <v>október</v>
          </cell>
          <cell r="C17">
            <v>55235</v>
          </cell>
          <cell r="D17">
            <v>71680.1</v>
          </cell>
        </row>
        <row r="18">
          <cell r="A18" t="str">
            <v>november</v>
          </cell>
          <cell r="C18">
            <v>1225</v>
          </cell>
          <cell r="D18">
            <v>60580</v>
          </cell>
        </row>
        <row r="19">
          <cell r="A19" t="str">
            <v>december</v>
          </cell>
          <cell r="C19">
            <v>38165</v>
          </cell>
          <cell r="D19">
            <v>55490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75" zoomScaleNormal="75" zoomScalePageLayoutView="0" workbookViewId="0" topLeftCell="A1">
      <selection activeCell="K35" sqref="K35"/>
    </sheetView>
  </sheetViews>
  <sheetFormatPr defaultColWidth="9.140625" defaultRowHeight="12.75"/>
  <cols>
    <col min="2" max="2" width="45.7109375" style="0" customWidth="1"/>
    <col min="3" max="11" width="12.7109375" style="0" customWidth="1"/>
  </cols>
  <sheetData>
    <row r="1" s="1" customFormat="1" ht="18">
      <c r="A1" s="1" t="s">
        <v>0</v>
      </c>
    </row>
    <row r="2" s="1" customFormat="1" ht="18"/>
    <row r="4" s="2" customFormat="1" ht="15">
      <c r="A4" s="2" t="s">
        <v>154</v>
      </c>
    </row>
    <row r="6" s="3" customFormat="1" ht="12.75">
      <c r="A6" s="3" t="s">
        <v>1</v>
      </c>
    </row>
    <row r="7" ht="13.5" thickBot="1">
      <c r="K7" s="4" t="s">
        <v>2</v>
      </c>
    </row>
    <row r="8" spans="1:11" ht="12.75">
      <c r="A8" s="5" t="s">
        <v>3</v>
      </c>
      <c r="B8" s="6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8" t="s">
        <v>206</v>
      </c>
      <c r="I8" s="9" t="s">
        <v>208</v>
      </c>
      <c r="J8" s="10" t="s">
        <v>10</v>
      </c>
      <c r="K8" s="11" t="s">
        <v>11</v>
      </c>
    </row>
    <row r="9" spans="1:11" ht="13.5" thickBot="1">
      <c r="A9" s="12"/>
      <c r="B9" s="13"/>
      <c r="C9" s="14" t="s">
        <v>12</v>
      </c>
      <c r="D9" s="14" t="s">
        <v>13</v>
      </c>
      <c r="E9" s="14" t="s">
        <v>13</v>
      </c>
      <c r="F9" s="14" t="s">
        <v>13</v>
      </c>
      <c r="G9" s="14" t="s">
        <v>13</v>
      </c>
      <c r="H9" s="15" t="s">
        <v>207</v>
      </c>
      <c r="I9" s="16" t="s">
        <v>209</v>
      </c>
      <c r="J9" s="17" t="s">
        <v>14</v>
      </c>
      <c r="K9" s="18" t="s">
        <v>15</v>
      </c>
    </row>
    <row r="10" spans="1:11" ht="12.75">
      <c r="A10" s="19"/>
      <c r="B10" s="20"/>
      <c r="C10" s="20"/>
      <c r="D10" s="20"/>
      <c r="E10" s="20"/>
      <c r="F10" s="20"/>
      <c r="G10" s="20"/>
      <c r="H10" s="21"/>
      <c r="I10" s="22"/>
      <c r="J10" s="23"/>
      <c r="K10" s="24"/>
    </row>
    <row r="11" spans="1:11" s="2" customFormat="1" ht="15">
      <c r="A11" s="25"/>
      <c r="B11" s="26" t="s">
        <v>16</v>
      </c>
      <c r="C11" s="27">
        <f aca="true" t="shared" si="0" ref="C11:J11">SUM(C13+C15+C17)</f>
        <v>13655000</v>
      </c>
      <c r="D11" s="27">
        <f t="shared" si="0"/>
        <v>17655000</v>
      </c>
      <c r="E11" s="27">
        <f t="shared" si="0"/>
        <v>30338000</v>
      </c>
      <c r="F11" s="27">
        <f t="shared" si="0"/>
        <v>30338000</v>
      </c>
      <c r="G11" s="27">
        <f t="shared" si="0"/>
        <v>30338000</v>
      </c>
      <c r="H11" s="28">
        <f t="shared" si="0"/>
        <v>30338000</v>
      </c>
      <c r="I11" s="28">
        <f t="shared" si="0"/>
        <v>28838000</v>
      </c>
      <c r="J11" s="29">
        <f t="shared" si="0"/>
        <v>28807500</v>
      </c>
      <c r="K11" s="30">
        <f>SUM(J11/H11*100)</f>
        <v>94.95517173182148</v>
      </c>
    </row>
    <row r="12" spans="1:11" ht="12.75">
      <c r="A12" s="19"/>
      <c r="B12" s="20"/>
      <c r="C12" s="20"/>
      <c r="D12" s="20"/>
      <c r="E12" s="20"/>
      <c r="F12" s="20"/>
      <c r="G12" s="20"/>
      <c r="H12" s="21"/>
      <c r="I12" s="31"/>
      <c r="J12" s="32"/>
      <c r="K12" s="33"/>
    </row>
    <row r="13" spans="1:11" s="41" customFormat="1" ht="12.75">
      <c r="A13" s="34">
        <v>644002</v>
      </c>
      <c r="B13" s="35" t="s">
        <v>17</v>
      </c>
      <c r="C13" s="36">
        <v>8250000</v>
      </c>
      <c r="D13" s="36">
        <v>8250000</v>
      </c>
      <c r="E13" s="36">
        <v>8250000</v>
      </c>
      <c r="F13" s="36">
        <v>8250000</v>
      </c>
      <c r="G13" s="36">
        <v>8250000</v>
      </c>
      <c r="H13" s="37">
        <v>8250000</v>
      </c>
      <c r="I13" s="38">
        <v>8250000</v>
      </c>
      <c r="J13" s="39">
        <v>8250000</v>
      </c>
      <c r="K13" s="40">
        <f>SUM(J13/H13*100)</f>
        <v>100</v>
      </c>
    </row>
    <row r="14" spans="1:11" ht="12.75">
      <c r="A14" s="19"/>
      <c r="B14" s="20"/>
      <c r="C14" s="42"/>
      <c r="D14" s="42"/>
      <c r="E14" s="42"/>
      <c r="F14" s="42"/>
      <c r="G14" s="42"/>
      <c r="H14" s="43"/>
      <c r="I14" s="44"/>
      <c r="J14" s="32"/>
      <c r="K14" s="45"/>
    </row>
    <row r="15" spans="1:11" s="41" customFormat="1" ht="12.75">
      <c r="A15" s="34">
        <v>644002</v>
      </c>
      <c r="B15" s="35" t="s">
        <v>18</v>
      </c>
      <c r="C15" s="36">
        <v>5405000</v>
      </c>
      <c r="D15" s="36">
        <v>5405000</v>
      </c>
      <c r="E15" s="36">
        <v>5542000</v>
      </c>
      <c r="F15" s="36">
        <v>5542000</v>
      </c>
      <c r="G15" s="36">
        <v>5542000</v>
      </c>
      <c r="H15" s="37">
        <v>5542000</v>
      </c>
      <c r="I15" s="38">
        <v>5542000</v>
      </c>
      <c r="J15" s="39">
        <v>5542000</v>
      </c>
      <c r="K15" s="40">
        <f>SUM(J15/H15*100)</f>
        <v>100</v>
      </c>
    </row>
    <row r="16" spans="1:11" ht="12.75">
      <c r="A16" s="19"/>
      <c r="B16" s="20"/>
      <c r="C16" s="42"/>
      <c r="D16" s="42"/>
      <c r="E16" s="42"/>
      <c r="F16" s="42"/>
      <c r="G16" s="42"/>
      <c r="H16" s="43"/>
      <c r="I16" s="44"/>
      <c r="J16" s="32"/>
      <c r="K16" s="45"/>
    </row>
    <row r="17" spans="1:11" s="41" customFormat="1" ht="12.75">
      <c r="A17" s="34">
        <v>723002</v>
      </c>
      <c r="B17" s="35" t="s">
        <v>41</v>
      </c>
      <c r="C17" s="36">
        <v>0</v>
      </c>
      <c r="D17" s="36">
        <v>4000000</v>
      </c>
      <c r="E17" s="36">
        <v>16546000</v>
      </c>
      <c r="F17" s="36">
        <v>16546000</v>
      </c>
      <c r="G17" s="36">
        <v>16546000</v>
      </c>
      <c r="H17" s="37">
        <v>16546000</v>
      </c>
      <c r="I17" s="38">
        <v>15046000</v>
      </c>
      <c r="J17" s="39">
        <v>15015500</v>
      </c>
      <c r="K17" s="40">
        <f>SUM(J17/H17*100)</f>
        <v>90.75003021878399</v>
      </c>
    </row>
    <row r="18" spans="1:11" ht="13.5" thickBot="1">
      <c r="A18" s="46"/>
      <c r="B18" s="47"/>
      <c r="C18" s="48"/>
      <c r="D18" s="48"/>
      <c r="E18" s="48"/>
      <c r="F18" s="48"/>
      <c r="G18" s="48"/>
      <c r="H18" s="49"/>
      <c r="I18" s="50"/>
      <c r="J18" s="51"/>
      <c r="K18" s="52"/>
    </row>
    <row r="19" spans="3:9" ht="12.75">
      <c r="C19" s="53"/>
      <c r="D19" s="53"/>
      <c r="E19" s="53"/>
      <c r="F19" s="53"/>
      <c r="G19" s="53"/>
      <c r="H19" s="53"/>
      <c r="I19" s="53"/>
    </row>
    <row r="20" spans="3:9" ht="12.75">
      <c r="C20" s="53"/>
      <c r="D20" s="53"/>
      <c r="E20" s="53"/>
      <c r="F20" s="53"/>
      <c r="G20" s="53"/>
      <c r="H20" s="53"/>
      <c r="I20" s="53"/>
    </row>
    <row r="21" spans="1:9" ht="12.75">
      <c r="A21" s="3" t="s">
        <v>155</v>
      </c>
      <c r="B21" s="3"/>
      <c r="C21" s="3"/>
      <c r="D21" s="3"/>
      <c r="E21" s="3"/>
      <c r="F21" s="3"/>
      <c r="G21" s="3"/>
      <c r="H21" s="3"/>
      <c r="I21" s="3"/>
    </row>
    <row r="22" spans="8:11" ht="13.5" thickBot="1">
      <c r="H22" s="4"/>
      <c r="I22" s="4"/>
      <c r="K22" s="4" t="s">
        <v>2</v>
      </c>
    </row>
    <row r="23" spans="1:11" ht="12.75">
      <c r="A23" s="5" t="s">
        <v>20</v>
      </c>
      <c r="B23" s="6" t="s">
        <v>21</v>
      </c>
      <c r="C23" s="7" t="s">
        <v>5</v>
      </c>
      <c r="D23" s="7" t="s">
        <v>6</v>
      </c>
      <c r="E23" s="7" t="s">
        <v>7</v>
      </c>
      <c r="F23" s="7" t="s">
        <v>8</v>
      </c>
      <c r="G23" s="7" t="s">
        <v>9</v>
      </c>
      <c r="H23" s="8" t="s">
        <v>206</v>
      </c>
      <c r="I23" s="9" t="s">
        <v>208</v>
      </c>
      <c r="J23" s="54" t="s">
        <v>10</v>
      </c>
      <c r="K23" s="11" t="s">
        <v>11</v>
      </c>
    </row>
    <row r="24" spans="1:11" ht="13.5" thickBot="1">
      <c r="A24" s="12"/>
      <c r="B24" s="13"/>
      <c r="C24" s="14" t="s">
        <v>12</v>
      </c>
      <c r="D24" s="14" t="s">
        <v>13</v>
      </c>
      <c r="E24" s="14" t="s">
        <v>13</v>
      </c>
      <c r="F24" s="14" t="s">
        <v>13</v>
      </c>
      <c r="G24" s="14" t="s">
        <v>13</v>
      </c>
      <c r="H24" s="15" t="s">
        <v>207</v>
      </c>
      <c r="I24" s="55" t="s">
        <v>209</v>
      </c>
      <c r="J24" s="56" t="s">
        <v>14</v>
      </c>
      <c r="K24" s="57" t="s">
        <v>15</v>
      </c>
    </row>
    <row r="25" spans="1:11" ht="12.75">
      <c r="A25" s="19"/>
      <c r="B25" s="20"/>
      <c r="C25" s="20"/>
      <c r="D25" s="20"/>
      <c r="E25" s="20"/>
      <c r="F25" s="20"/>
      <c r="G25" s="20"/>
      <c r="H25" s="21"/>
      <c r="I25" s="22"/>
      <c r="J25" s="58"/>
      <c r="K25" s="59"/>
    </row>
    <row r="26" spans="1:11" ht="15">
      <c r="A26" s="25"/>
      <c r="B26" s="26" t="s">
        <v>16</v>
      </c>
      <c r="C26" s="27">
        <f aca="true" t="shared" si="1" ref="C26:J26">SUM(C28+C35+C36+C33+C38)</f>
        <v>17695000</v>
      </c>
      <c r="D26" s="27">
        <f t="shared" si="1"/>
        <v>21039000</v>
      </c>
      <c r="E26" s="27">
        <f t="shared" si="1"/>
        <v>38247000</v>
      </c>
      <c r="F26" s="27">
        <f t="shared" si="1"/>
        <v>41852000</v>
      </c>
      <c r="G26" s="27">
        <f t="shared" si="1"/>
        <v>41852000</v>
      </c>
      <c r="H26" s="27">
        <f t="shared" si="1"/>
        <v>41852000</v>
      </c>
      <c r="I26" s="60">
        <f t="shared" si="1"/>
        <v>41852000</v>
      </c>
      <c r="J26" s="29">
        <f t="shared" si="1"/>
        <v>41752550</v>
      </c>
      <c r="K26" s="61">
        <f>SUM(J26/H26*100)</f>
        <v>99.76237694733824</v>
      </c>
    </row>
    <row r="27" spans="1:11" ht="12.75">
      <c r="A27" s="19"/>
      <c r="B27" s="20"/>
      <c r="C27" s="20"/>
      <c r="D27" s="20"/>
      <c r="E27" s="20"/>
      <c r="F27" s="20"/>
      <c r="G27" s="20"/>
      <c r="H27" s="21"/>
      <c r="I27" s="31"/>
      <c r="J27" s="62"/>
      <c r="K27" s="63"/>
    </row>
    <row r="28" spans="1:11" s="70" customFormat="1" ht="12.75">
      <c r="A28" s="64">
        <v>642002</v>
      </c>
      <c r="B28" s="65" t="s">
        <v>23</v>
      </c>
      <c r="C28" s="66">
        <f aca="true" t="shared" si="2" ref="C28:J28">SUM(C30:C31)</f>
        <v>12960000</v>
      </c>
      <c r="D28" s="66">
        <f t="shared" si="2"/>
        <v>13544000</v>
      </c>
      <c r="E28" s="66">
        <f t="shared" si="2"/>
        <v>14167000</v>
      </c>
      <c r="F28" s="66">
        <f t="shared" si="2"/>
        <v>14167000</v>
      </c>
      <c r="G28" s="66">
        <f t="shared" si="2"/>
        <v>14167000</v>
      </c>
      <c r="H28" s="67">
        <f t="shared" si="2"/>
        <v>14167000</v>
      </c>
      <c r="I28" s="68">
        <f t="shared" si="2"/>
        <v>14167000</v>
      </c>
      <c r="J28" s="69">
        <f t="shared" si="2"/>
        <v>14167000</v>
      </c>
      <c r="K28" s="40">
        <f>SUM(J28/H28*100)</f>
        <v>100</v>
      </c>
    </row>
    <row r="29" spans="1:11" s="70" customFormat="1" ht="12.75">
      <c r="A29" s="64"/>
      <c r="B29" s="65" t="s">
        <v>19</v>
      </c>
      <c r="C29" s="66"/>
      <c r="D29" s="66"/>
      <c r="E29" s="66"/>
      <c r="F29" s="66"/>
      <c r="G29" s="66"/>
      <c r="H29" s="67"/>
      <c r="I29" s="68"/>
      <c r="J29" s="71"/>
      <c r="K29" s="40"/>
    </row>
    <row r="30" spans="1:11" s="70" customFormat="1" ht="12.75">
      <c r="A30" s="64"/>
      <c r="B30" s="72" t="s">
        <v>24</v>
      </c>
      <c r="C30" s="66">
        <v>8000000</v>
      </c>
      <c r="D30" s="66">
        <v>8360000</v>
      </c>
      <c r="E30" s="66">
        <v>8729000</v>
      </c>
      <c r="F30" s="66">
        <v>8729000</v>
      </c>
      <c r="G30" s="66">
        <v>8729000</v>
      </c>
      <c r="H30" s="67">
        <v>8729000</v>
      </c>
      <c r="I30" s="68">
        <v>8729000</v>
      </c>
      <c r="J30" s="71">
        <v>8729000</v>
      </c>
      <c r="K30" s="40">
        <f>SUM(J30/H30*100)</f>
        <v>100</v>
      </c>
    </row>
    <row r="31" spans="1:11" s="70" customFormat="1" ht="12.75">
      <c r="A31" s="64"/>
      <c r="B31" s="72" t="s">
        <v>25</v>
      </c>
      <c r="C31" s="66">
        <v>4960000</v>
      </c>
      <c r="D31" s="66">
        <v>5184000</v>
      </c>
      <c r="E31" s="66">
        <v>5438000</v>
      </c>
      <c r="F31" s="66">
        <v>5438000</v>
      </c>
      <c r="G31" s="66">
        <v>5438000</v>
      </c>
      <c r="H31" s="67">
        <v>5438000</v>
      </c>
      <c r="I31" s="68">
        <v>5438000</v>
      </c>
      <c r="J31" s="71">
        <v>5438000</v>
      </c>
      <c r="K31" s="40">
        <f>SUM(J31/H31*100)</f>
        <v>100</v>
      </c>
    </row>
    <row r="32" spans="1:11" s="70" customFormat="1" ht="12.75">
      <c r="A32" s="64"/>
      <c r="B32" s="72"/>
      <c r="C32" s="66"/>
      <c r="D32" s="66"/>
      <c r="E32" s="66"/>
      <c r="F32" s="66"/>
      <c r="G32" s="66"/>
      <c r="H32" s="67"/>
      <c r="I32" s="68"/>
      <c r="J32" s="71"/>
      <c r="K32" s="40"/>
    </row>
    <row r="33" spans="1:11" s="70" customFormat="1" ht="12.75">
      <c r="A33" s="64"/>
      <c r="B33" s="65" t="s">
        <v>268</v>
      </c>
      <c r="C33" s="66">
        <v>0</v>
      </c>
      <c r="D33" s="66">
        <v>2500000</v>
      </c>
      <c r="E33" s="66">
        <v>6575000</v>
      </c>
      <c r="F33" s="66">
        <v>10180000</v>
      </c>
      <c r="G33" s="66">
        <v>10180000</v>
      </c>
      <c r="H33" s="67">
        <v>10180000</v>
      </c>
      <c r="I33" s="68">
        <v>10180000</v>
      </c>
      <c r="J33" s="71">
        <v>10180000</v>
      </c>
      <c r="K33" s="40">
        <f>SUM(J33/H33*100)</f>
        <v>100</v>
      </c>
    </row>
    <row r="34" spans="1:11" s="70" customFormat="1" ht="12.75">
      <c r="A34" s="64"/>
      <c r="B34" s="72"/>
      <c r="C34" s="66"/>
      <c r="D34" s="66"/>
      <c r="E34" s="66"/>
      <c r="F34" s="66"/>
      <c r="G34" s="66"/>
      <c r="H34" s="67"/>
      <c r="I34" s="68"/>
      <c r="J34" s="71"/>
      <c r="K34" s="40"/>
    </row>
    <row r="35" spans="1:11" s="70" customFormat="1" ht="12.75">
      <c r="A35" s="64">
        <v>644001</v>
      </c>
      <c r="B35" s="65" t="s">
        <v>26</v>
      </c>
      <c r="C35" s="66">
        <v>4735000</v>
      </c>
      <c r="D35" s="66">
        <v>4735000</v>
      </c>
      <c r="E35" s="66">
        <v>4930000</v>
      </c>
      <c r="F35" s="66">
        <v>4930000</v>
      </c>
      <c r="G35" s="66">
        <v>4930000</v>
      </c>
      <c r="H35" s="67">
        <v>4930000</v>
      </c>
      <c r="I35" s="68">
        <v>4930000</v>
      </c>
      <c r="J35" s="71">
        <v>4930000</v>
      </c>
      <c r="K35" s="40">
        <f>SUM(J35/H35*100)</f>
        <v>100</v>
      </c>
    </row>
    <row r="36" spans="1:11" s="70" customFormat="1" ht="12.75">
      <c r="A36" s="64"/>
      <c r="B36" s="65" t="s">
        <v>156</v>
      </c>
      <c r="C36" s="66">
        <v>0</v>
      </c>
      <c r="D36" s="66">
        <v>260000</v>
      </c>
      <c r="E36" s="66">
        <v>260000</v>
      </c>
      <c r="F36" s="66">
        <v>260000</v>
      </c>
      <c r="G36" s="66">
        <v>260000</v>
      </c>
      <c r="H36" s="67">
        <v>260000</v>
      </c>
      <c r="I36" s="68">
        <v>260000</v>
      </c>
      <c r="J36" s="71">
        <v>260000</v>
      </c>
      <c r="K36" s="40">
        <f>SUM(J36/H36*100)</f>
        <v>100</v>
      </c>
    </row>
    <row r="37" spans="1:11" s="70" customFormat="1" ht="12.75">
      <c r="A37" s="64"/>
      <c r="B37" s="65"/>
      <c r="C37" s="66"/>
      <c r="D37" s="66"/>
      <c r="E37" s="66"/>
      <c r="F37" s="66"/>
      <c r="G37" s="66"/>
      <c r="H37" s="67"/>
      <c r="I37" s="68"/>
      <c r="J37" s="71"/>
      <c r="K37" s="40"/>
    </row>
    <row r="38" spans="1:11" s="70" customFormat="1" ht="12.75">
      <c r="A38" s="64">
        <v>723001</v>
      </c>
      <c r="B38" s="65" t="s">
        <v>157</v>
      </c>
      <c r="C38" s="66">
        <v>0</v>
      </c>
      <c r="D38" s="66">
        <v>0</v>
      </c>
      <c r="E38" s="66">
        <v>12315000</v>
      </c>
      <c r="F38" s="66">
        <v>12315000</v>
      </c>
      <c r="G38" s="66">
        <v>12315000</v>
      </c>
      <c r="H38" s="67">
        <v>12315000</v>
      </c>
      <c r="I38" s="68">
        <v>12315000</v>
      </c>
      <c r="J38" s="71">
        <v>12215550</v>
      </c>
      <c r="K38" s="40">
        <f>SUM(J38/H38*100)</f>
        <v>99.19244823386114</v>
      </c>
    </row>
    <row r="39" spans="1:11" ht="13.5" thickBot="1">
      <c r="A39" s="73"/>
      <c r="B39" s="74"/>
      <c r="C39" s="75"/>
      <c r="D39" s="75"/>
      <c r="E39" s="75"/>
      <c r="F39" s="75"/>
      <c r="G39" s="75"/>
      <c r="H39" s="76"/>
      <c r="I39" s="77"/>
      <c r="J39" s="78"/>
      <c r="K39" s="79"/>
    </row>
    <row r="42" spans="1:9" ht="12.75">
      <c r="A42" s="3" t="s">
        <v>140</v>
      </c>
      <c r="B42" s="3"/>
      <c r="C42" s="3"/>
      <c r="D42" s="3"/>
      <c r="E42" s="3"/>
      <c r="F42" s="3"/>
      <c r="G42" s="3"/>
      <c r="H42" s="3"/>
      <c r="I42" s="3"/>
    </row>
    <row r="43" ht="13.5" thickBot="1">
      <c r="K43" s="4" t="s">
        <v>2</v>
      </c>
    </row>
    <row r="44" spans="1:11" ht="12.75">
      <c r="A44" s="5" t="s">
        <v>20</v>
      </c>
      <c r="B44" s="6" t="s">
        <v>21</v>
      </c>
      <c r="C44" s="7" t="s">
        <v>5</v>
      </c>
      <c r="D44" s="7" t="s">
        <v>6</v>
      </c>
      <c r="E44" s="7" t="s">
        <v>7</v>
      </c>
      <c r="F44" s="7" t="s">
        <v>8</v>
      </c>
      <c r="G44" s="7" t="s">
        <v>9</v>
      </c>
      <c r="H44" s="8" t="s">
        <v>206</v>
      </c>
      <c r="I44" s="9" t="s">
        <v>208</v>
      </c>
      <c r="J44" s="54" t="s">
        <v>10</v>
      </c>
      <c r="K44" s="11" t="s">
        <v>11</v>
      </c>
    </row>
    <row r="45" spans="1:11" ht="13.5" thickBot="1">
      <c r="A45" s="12"/>
      <c r="B45" s="13"/>
      <c r="C45" s="14" t="s">
        <v>12</v>
      </c>
      <c r="D45" s="14" t="s">
        <v>13</v>
      </c>
      <c r="E45" s="14" t="s">
        <v>13</v>
      </c>
      <c r="F45" s="14" t="s">
        <v>13</v>
      </c>
      <c r="G45" s="14" t="s">
        <v>13</v>
      </c>
      <c r="H45" s="15" t="s">
        <v>207</v>
      </c>
      <c r="I45" s="55" t="s">
        <v>209</v>
      </c>
      <c r="J45" s="56" t="s">
        <v>14</v>
      </c>
      <c r="K45" s="57" t="s">
        <v>15</v>
      </c>
    </row>
    <row r="46" spans="1:11" ht="12.75">
      <c r="A46" s="19"/>
      <c r="B46" s="20"/>
      <c r="C46" s="20"/>
      <c r="D46" s="20"/>
      <c r="E46" s="20"/>
      <c r="F46" s="20"/>
      <c r="G46" s="20"/>
      <c r="H46" s="21"/>
      <c r="I46" s="31"/>
      <c r="J46" s="58"/>
      <c r="K46" s="59"/>
    </row>
    <row r="47" spans="1:11" ht="15">
      <c r="A47" s="25"/>
      <c r="B47" s="26" t="s">
        <v>16</v>
      </c>
      <c r="C47" s="27">
        <f>C49</f>
        <v>600000</v>
      </c>
      <c r="D47" s="27">
        <f aca="true" t="shared" si="3" ref="D47:J47">SUM(D49:D49)</f>
        <v>600000</v>
      </c>
      <c r="E47" s="27">
        <f t="shared" si="3"/>
        <v>600000</v>
      </c>
      <c r="F47" s="27">
        <f t="shared" si="3"/>
        <v>600000</v>
      </c>
      <c r="G47" s="27">
        <f t="shared" si="3"/>
        <v>600000</v>
      </c>
      <c r="H47" s="28">
        <f t="shared" si="3"/>
        <v>600000</v>
      </c>
      <c r="I47" s="60">
        <f t="shared" si="3"/>
        <v>600000</v>
      </c>
      <c r="J47" s="29">
        <f t="shared" si="3"/>
        <v>331500</v>
      </c>
      <c r="K47" s="61">
        <f>SUM(J47/H47*100)</f>
        <v>55.25</v>
      </c>
    </row>
    <row r="48" spans="1:11" ht="12.75">
      <c r="A48" s="19"/>
      <c r="B48" s="20"/>
      <c r="C48" s="20"/>
      <c r="D48" s="20"/>
      <c r="E48" s="20"/>
      <c r="F48" s="20"/>
      <c r="G48" s="20"/>
      <c r="H48" s="21"/>
      <c r="I48" s="31"/>
      <c r="J48" s="58"/>
      <c r="K48" s="59"/>
    </row>
    <row r="49" spans="1:11" s="70" customFormat="1" ht="12.75">
      <c r="A49" s="64">
        <v>636001</v>
      </c>
      <c r="B49" s="65" t="s">
        <v>22</v>
      </c>
      <c r="C49" s="66">
        <v>600000</v>
      </c>
      <c r="D49" s="66">
        <v>600000</v>
      </c>
      <c r="E49" s="66">
        <v>600000</v>
      </c>
      <c r="F49" s="66">
        <v>600000</v>
      </c>
      <c r="G49" s="66">
        <v>600000</v>
      </c>
      <c r="H49" s="67">
        <v>600000</v>
      </c>
      <c r="I49" s="68">
        <v>600000</v>
      </c>
      <c r="J49" s="80">
        <v>331500</v>
      </c>
      <c r="K49" s="40">
        <f>SUM(J49/H49*100)</f>
        <v>55.25</v>
      </c>
    </row>
    <row r="50" spans="1:11" s="88" customFormat="1" ht="12.75" thickBot="1">
      <c r="A50" s="81"/>
      <c r="B50" s="82"/>
      <c r="C50" s="83"/>
      <c r="D50" s="83"/>
      <c r="E50" s="83"/>
      <c r="F50" s="83"/>
      <c r="G50" s="83"/>
      <c r="H50" s="84"/>
      <c r="I50" s="85"/>
      <c r="J50" s="86"/>
      <c r="K50" s="87"/>
    </row>
    <row r="52" ht="12.75">
      <c r="A52" s="89" t="s">
        <v>146</v>
      </c>
    </row>
    <row r="53" ht="12.75">
      <c r="A53" t="s">
        <v>263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D6" sqref="D6"/>
    </sheetView>
  </sheetViews>
  <sheetFormatPr defaultColWidth="9.140625" defaultRowHeight="12.75"/>
  <cols>
    <col min="1" max="3" width="15.8515625" style="0" customWidth="1"/>
    <col min="4" max="4" width="15.7109375" style="0" customWidth="1"/>
  </cols>
  <sheetData>
    <row r="1" s="205" customFormat="1" ht="15">
      <c r="A1" s="205" t="s">
        <v>276</v>
      </c>
    </row>
    <row r="2" s="205" customFormat="1" ht="15"/>
    <row r="3" ht="13.5" thickBot="1"/>
    <row r="4" spans="1:4" ht="12.75">
      <c r="A4" s="156" t="s">
        <v>93</v>
      </c>
      <c r="B4" s="349" t="s">
        <v>277</v>
      </c>
      <c r="C4" s="350"/>
      <c r="D4" s="351"/>
    </row>
    <row r="5" spans="1:4" ht="13.5" thickBot="1">
      <c r="A5" s="19"/>
      <c r="B5" s="292" t="s">
        <v>278</v>
      </c>
      <c r="C5" s="292" t="s">
        <v>279</v>
      </c>
      <c r="D5" s="293" t="s">
        <v>280</v>
      </c>
    </row>
    <row r="6" spans="1:4" ht="12.75">
      <c r="A6" s="156" t="s">
        <v>281</v>
      </c>
      <c r="B6" s="200">
        <v>210</v>
      </c>
      <c r="C6" s="200">
        <v>95</v>
      </c>
      <c r="D6" s="24">
        <f>SUM(B6:C6)</f>
        <v>305</v>
      </c>
    </row>
    <row r="7" spans="1:4" ht="12.75">
      <c r="A7" s="19" t="s">
        <v>282</v>
      </c>
      <c r="B7" s="20">
        <v>156</v>
      </c>
      <c r="C7" s="20">
        <v>80</v>
      </c>
      <c r="D7" s="59">
        <f aca="true" t="shared" si="0" ref="D7:D17">SUM(B7:C7)</f>
        <v>236</v>
      </c>
    </row>
    <row r="8" spans="1:4" ht="12.75">
      <c r="A8" s="19" t="s">
        <v>283</v>
      </c>
      <c r="B8" s="20">
        <v>177</v>
      </c>
      <c r="C8" s="20">
        <v>85</v>
      </c>
      <c r="D8" s="59">
        <f t="shared" si="0"/>
        <v>262</v>
      </c>
    </row>
    <row r="9" spans="1:4" ht="12.75">
      <c r="A9" s="19" t="s">
        <v>284</v>
      </c>
      <c r="B9" s="20">
        <v>186</v>
      </c>
      <c r="C9" s="20">
        <v>120</v>
      </c>
      <c r="D9" s="59">
        <f t="shared" si="0"/>
        <v>306</v>
      </c>
    </row>
    <row r="10" spans="1:4" ht="12.75">
      <c r="A10" s="19" t="s">
        <v>285</v>
      </c>
      <c r="B10" s="20">
        <v>137</v>
      </c>
      <c r="C10" s="20">
        <v>110</v>
      </c>
      <c r="D10" s="59">
        <f t="shared" si="0"/>
        <v>247</v>
      </c>
    </row>
    <row r="11" spans="1:4" ht="12.75">
      <c r="A11" s="19" t="s">
        <v>286</v>
      </c>
      <c r="B11" s="20">
        <v>144</v>
      </c>
      <c r="C11" s="20">
        <v>70</v>
      </c>
      <c r="D11" s="59">
        <f t="shared" si="0"/>
        <v>214</v>
      </c>
    </row>
    <row r="12" spans="1:4" ht="12.75">
      <c r="A12" s="19" t="s">
        <v>287</v>
      </c>
      <c r="B12" s="20">
        <v>126</v>
      </c>
      <c r="C12" s="20">
        <v>100</v>
      </c>
      <c r="D12" s="59">
        <f t="shared" si="0"/>
        <v>226</v>
      </c>
    </row>
    <row r="13" spans="1:4" ht="12.75">
      <c r="A13" s="19" t="s">
        <v>288</v>
      </c>
      <c r="B13" s="20">
        <v>121</v>
      </c>
      <c r="C13" s="20">
        <v>95</v>
      </c>
      <c r="D13" s="59">
        <f t="shared" si="0"/>
        <v>216</v>
      </c>
    </row>
    <row r="14" spans="1:4" ht="12.75">
      <c r="A14" s="19" t="s">
        <v>289</v>
      </c>
      <c r="B14" s="20">
        <v>114</v>
      </c>
      <c r="C14" s="20">
        <v>750</v>
      </c>
      <c r="D14" s="59">
        <f t="shared" si="0"/>
        <v>864</v>
      </c>
    </row>
    <row r="15" spans="1:4" ht="12.75">
      <c r="A15" s="19" t="s">
        <v>290</v>
      </c>
      <c r="B15" s="20">
        <v>96</v>
      </c>
      <c r="C15" s="20">
        <v>50</v>
      </c>
      <c r="D15" s="59">
        <f t="shared" si="0"/>
        <v>146</v>
      </c>
    </row>
    <row r="16" spans="1:4" ht="12.75">
      <c r="A16" s="19" t="s">
        <v>291</v>
      </c>
      <c r="B16" s="20">
        <v>107</v>
      </c>
      <c r="C16" s="20">
        <v>50</v>
      </c>
      <c r="D16" s="59">
        <f t="shared" si="0"/>
        <v>157</v>
      </c>
    </row>
    <row r="17" spans="1:4" ht="13.5" thickBot="1">
      <c r="A17" s="19" t="s">
        <v>292</v>
      </c>
      <c r="B17" s="20">
        <v>68</v>
      </c>
      <c r="C17" s="20">
        <v>25</v>
      </c>
      <c r="D17" s="276">
        <f t="shared" si="0"/>
        <v>93</v>
      </c>
    </row>
    <row r="18" spans="1:4" ht="12.75">
      <c r="A18" s="156"/>
      <c r="B18" s="200"/>
      <c r="C18" s="200"/>
      <c r="D18" s="59"/>
    </row>
    <row r="19" spans="1:4" s="205" customFormat="1" ht="15.75" thickBot="1">
      <c r="A19" s="201" t="s">
        <v>59</v>
      </c>
      <c r="B19" s="246">
        <f>SUM(B6:B18)</f>
        <v>1642</v>
      </c>
      <c r="C19" s="246">
        <f>SUM(C6:C18)</f>
        <v>1630</v>
      </c>
      <c r="D19" s="247">
        <f>SUM(D6:D17)</f>
        <v>3272</v>
      </c>
    </row>
    <row r="22" spans="1:5" ht="12.75">
      <c r="A22" t="s">
        <v>293</v>
      </c>
      <c r="D22" s="53">
        <v>15800</v>
      </c>
      <c r="E22" t="s">
        <v>127</v>
      </c>
    </row>
    <row r="23" spans="1:5" ht="12.75">
      <c r="A23" t="s">
        <v>129</v>
      </c>
      <c r="D23" s="53">
        <f>SUM(D19/12)</f>
        <v>272.6666666666667</v>
      </c>
      <c r="E23" t="s">
        <v>128</v>
      </c>
    </row>
  </sheetData>
  <sheetProtection/>
  <mergeCells count="1">
    <mergeCell ref="B4:D4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99"/>
  <sheetViews>
    <sheetView zoomScale="75" zoomScaleNormal="75" zoomScalePageLayoutView="0" workbookViewId="0" topLeftCell="A1">
      <selection activeCell="C9" sqref="C9"/>
    </sheetView>
  </sheetViews>
  <sheetFormatPr defaultColWidth="9.140625" defaultRowHeight="12.75"/>
  <cols>
    <col min="1" max="1" width="7.00390625" style="0" customWidth="1"/>
    <col min="2" max="2" width="60.8515625" style="0" customWidth="1"/>
    <col min="3" max="4" width="15.8515625" style="0" customWidth="1"/>
  </cols>
  <sheetData>
    <row r="2" s="295" customFormat="1" ht="15">
      <c r="A2" s="294" t="s">
        <v>294</v>
      </c>
    </row>
    <row r="3" s="295" customFormat="1" ht="15">
      <c r="A3" s="294"/>
    </row>
    <row r="4" s="205" customFormat="1" ht="15">
      <c r="A4" s="205" t="s">
        <v>295</v>
      </c>
    </row>
    <row r="5" s="205" customFormat="1" ht="15"/>
    <row r="6" ht="13.5" thickBot="1"/>
    <row r="7" spans="1:3" ht="12.75">
      <c r="A7" s="296" t="s">
        <v>296</v>
      </c>
      <c r="B7" s="297" t="s">
        <v>297</v>
      </c>
      <c r="C7" s="216" t="s">
        <v>298</v>
      </c>
    </row>
    <row r="8" spans="1:3" ht="13.5" thickBot="1">
      <c r="A8" s="253" t="s">
        <v>299</v>
      </c>
      <c r="B8" s="298"/>
      <c r="C8" s="59"/>
    </row>
    <row r="9" spans="1:3" ht="12.75">
      <c r="A9" s="156" t="s">
        <v>300</v>
      </c>
      <c r="B9" s="297" t="s">
        <v>301</v>
      </c>
      <c r="C9" s="169">
        <v>309516</v>
      </c>
    </row>
    <row r="10" spans="1:3" ht="13.5" thickBot="1">
      <c r="A10" s="46" t="s">
        <v>302</v>
      </c>
      <c r="B10" s="275" t="s">
        <v>303</v>
      </c>
      <c r="C10" s="183">
        <v>357000</v>
      </c>
    </row>
    <row r="11" spans="1:3" ht="12.75">
      <c r="A11" s="156"/>
      <c r="B11" s="297"/>
      <c r="C11" s="169"/>
    </row>
    <row r="12" spans="1:3" s="205" customFormat="1" ht="15.75" thickBot="1">
      <c r="A12" s="201"/>
      <c r="B12" s="211" t="s">
        <v>59</v>
      </c>
      <c r="C12" s="212">
        <f>SUM(C9:C11)</f>
        <v>666516</v>
      </c>
    </row>
    <row r="14" spans="1:2" s="299" customFormat="1" ht="12.75">
      <c r="A14" s="299" t="s">
        <v>304</v>
      </c>
      <c r="B14" s="300"/>
    </row>
    <row r="15" ht="12.75">
      <c r="B15" s="115"/>
    </row>
    <row r="16" ht="12.75">
      <c r="A16" s="301" t="s">
        <v>301</v>
      </c>
    </row>
    <row r="17" spans="1:2" ht="12.75">
      <c r="A17" t="s">
        <v>305</v>
      </c>
      <c r="B17" s="115"/>
    </row>
    <row r="18" spans="1:2" ht="12.75">
      <c r="A18" t="s">
        <v>306</v>
      </c>
      <c r="B18" s="115"/>
    </row>
    <row r="19" spans="1:2" ht="12.75">
      <c r="A19" t="s">
        <v>307</v>
      </c>
      <c r="B19" s="115"/>
    </row>
    <row r="20" ht="12.75">
      <c r="B20" s="115"/>
    </row>
    <row r="21" ht="12.75">
      <c r="A21" s="301" t="s">
        <v>303</v>
      </c>
    </row>
    <row r="22" ht="12.75">
      <c r="A22" t="s">
        <v>308</v>
      </c>
    </row>
    <row r="23" ht="12.75">
      <c r="A23" t="s">
        <v>309</v>
      </c>
    </row>
    <row r="26" s="205" customFormat="1" ht="15">
      <c r="A26" s="205" t="s">
        <v>310</v>
      </c>
    </row>
    <row r="27" s="205" customFormat="1" ht="15"/>
    <row r="28" ht="13.5" thickBot="1"/>
    <row r="29" spans="1:3" ht="12.75">
      <c r="A29" s="296" t="s">
        <v>296</v>
      </c>
      <c r="B29" s="297" t="s">
        <v>297</v>
      </c>
      <c r="C29" s="216" t="s">
        <v>298</v>
      </c>
    </row>
    <row r="30" spans="1:3" ht="13.5" thickBot="1">
      <c r="A30" s="253" t="s">
        <v>299</v>
      </c>
      <c r="B30" s="298"/>
      <c r="C30" s="59"/>
    </row>
    <row r="31" spans="1:3" ht="12.75">
      <c r="A31" s="156" t="s">
        <v>300</v>
      </c>
      <c r="B31" s="297" t="s">
        <v>311</v>
      </c>
      <c r="C31" s="169">
        <v>417745</v>
      </c>
    </row>
    <row r="32" spans="1:3" ht="12.75">
      <c r="A32" s="19" t="s">
        <v>302</v>
      </c>
      <c r="B32" s="298" t="s">
        <v>312</v>
      </c>
      <c r="C32" s="33">
        <v>29206</v>
      </c>
    </row>
    <row r="33" spans="1:3" ht="12.75">
      <c r="A33" s="19" t="s">
        <v>313</v>
      </c>
      <c r="B33" s="298" t="s">
        <v>314</v>
      </c>
      <c r="C33" s="33">
        <v>151511</v>
      </c>
    </row>
    <row r="34" spans="1:3" ht="12.75">
      <c r="A34" s="19" t="s">
        <v>315</v>
      </c>
      <c r="B34" s="298" t="s">
        <v>316</v>
      </c>
      <c r="C34" s="33">
        <v>22149</v>
      </c>
    </row>
    <row r="35" spans="1:3" ht="13.5" thickBot="1">
      <c r="A35" s="46" t="s">
        <v>317</v>
      </c>
      <c r="B35" s="275" t="s">
        <v>318</v>
      </c>
      <c r="C35" s="183">
        <v>3382</v>
      </c>
    </row>
    <row r="36" spans="1:3" ht="12.75">
      <c r="A36" s="156"/>
      <c r="B36" s="297"/>
      <c r="C36" s="169"/>
    </row>
    <row r="37" spans="1:3" s="205" customFormat="1" ht="15.75" thickBot="1">
      <c r="A37" s="201"/>
      <c r="B37" s="211" t="s">
        <v>59</v>
      </c>
      <c r="C37" s="212">
        <f>SUM(C31:C35)</f>
        <v>623993</v>
      </c>
    </row>
    <row r="39" spans="1:2" s="299" customFormat="1" ht="12.75">
      <c r="A39" s="299" t="s">
        <v>304</v>
      </c>
      <c r="B39" s="300"/>
    </row>
    <row r="40" ht="12.75">
      <c r="B40" s="115"/>
    </row>
    <row r="41" ht="12.75">
      <c r="A41" s="301" t="s">
        <v>45</v>
      </c>
    </row>
    <row r="42" ht="12.75">
      <c r="A42" t="s">
        <v>319</v>
      </c>
    </row>
    <row r="43" ht="12.75">
      <c r="A43" s="269"/>
    </row>
    <row r="44" ht="12.75">
      <c r="A44" s="301" t="s">
        <v>312</v>
      </c>
    </row>
    <row r="45" ht="12.75">
      <c r="A45" t="s">
        <v>320</v>
      </c>
    </row>
    <row r="46" ht="12.75">
      <c r="A46" s="269"/>
    </row>
    <row r="47" ht="12.75">
      <c r="A47" s="301" t="s">
        <v>314</v>
      </c>
    </row>
    <row r="48" ht="12.75">
      <c r="A48" t="s">
        <v>321</v>
      </c>
    </row>
    <row r="50" ht="12.75">
      <c r="A50" s="301" t="s">
        <v>318</v>
      </c>
    </row>
    <row r="51" ht="12.75">
      <c r="A51" t="s">
        <v>322</v>
      </c>
    </row>
    <row r="54" s="205" customFormat="1" ht="15">
      <c r="A54" s="205" t="s">
        <v>323</v>
      </c>
    </row>
    <row r="55" s="205" customFormat="1" ht="15"/>
    <row r="56" ht="13.5" thickBot="1"/>
    <row r="57" spans="1:3" ht="12.75">
      <c r="A57" s="296" t="s">
        <v>296</v>
      </c>
      <c r="B57" s="297" t="s">
        <v>297</v>
      </c>
      <c r="C57" s="216" t="s">
        <v>298</v>
      </c>
    </row>
    <row r="58" spans="1:3" ht="13.5" thickBot="1">
      <c r="A58" s="253" t="s">
        <v>299</v>
      </c>
      <c r="B58" s="298"/>
      <c r="C58" s="59"/>
    </row>
    <row r="59" spans="1:3" ht="12.75">
      <c r="A59" s="156" t="s">
        <v>300</v>
      </c>
      <c r="B59" s="297" t="s">
        <v>324</v>
      </c>
      <c r="C59" s="169">
        <v>323585</v>
      </c>
    </row>
    <row r="60" spans="1:3" ht="13.5" thickBot="1">
      <c r="A60" s="46" t="s">
        <v>302</v>
      </c>
      <c r="B60" s="275" t="s">
        <v>325</v>
      </c>
      <c r="C60" s="183">
        <v>357000</v>
      </c>
    </row>
    <row r="61" spans="1:3" ht="12.75">
      <c r="A61" s="156"/>
      <c r="B61" s="297"/>
      <c r="C61" s="169"/>
    </row>
    <row r="62" spans="1:3" s="205" customFormat="1" ht="15.75" thickBot="1">
      <c r="A62" s="201"/>
      <c r="B62" s="211" t="s">
        <v>59</v>
      </c>
      <c r="C62" s="212">
        <f>SUM(C59:C61)</f>
        <v>680585</v>
      </c>
    </row>
    <row r="64" ht="12.75">
      <c r="A64" s="301" t="s">
        <v>324</v>
      </c>
    </row>
    <row r="65" ht="12.75">
      <c r="A65" t="s">
        <v>326</v>
      </c>
    </row>
    <row r="66" ht="12.75">
      <c r="A66" t="s">
        <v>327</v>
      </c>
    </row>
    <row r="68" ht="12.75">
      <c r="A68" s="301" t="s">
        <v>325</v>
      </c>
    </row>
    <row r="69" ht="12.75">
      <c r="A69" t="s">
        <v>328</v>
      </c>
    </row>
    <row r="70" ht="12.75">
      <c r="A70" t="s">
        <v>329</v>
      </c>
    </row>
    <row r="73" ht="15">
      <c r="A73" s="294" t="s">
        <v>330</v>
      </c>
    </row>
    <row r="75" spans="1:3" ht="12.75">
      <c r="A75" t="s">
        <v>331</v>
      </c>
      <c r="B75" t="s">
        <v>332</v>
      </c>
      <c r="C75" s="115">
        <f>SUM(C12)</f>
        <v>666516</v>
      </c>
    </row>
    <row r="76" spans="1:3" ht="12.75">
      <c r="A76" t="s">
        <v>302</v>
      </c>
      <c r="B76" t="s">
        <v>333</v>
      </c>
      <c r="C76" s="115">
        <f>SUM(C37)</f>
        <v>623993</v>
      </c>
    </row>
    <row r="77" spans="1:3" ht="12.75">
      <c r="A77" t="s">
        <v>313</v>
      </c>
      <c r="B77" t="s">
        <v>334</v>
      </c>
      <c r="C77" s="115">
        <f>SUM(C62)</f>
        <v>680585</v>
      </c>
    </row>
    <row r="79" spans="2:3" s="205" customFormat="1" ht="15">
      <c r="B79" s="205" t="s">
        <v>335</v>
      </c>
      <c r="C79" s="206">
        <f>SUM(C75:C77)</f>
        <v>1971094</v>
      </c>
    </row>
    <row r="82" ht="15">
      <c r="A82" s="205" t="s">
        <v>336</v>
      </c>
    </row>
    <row r="83" ht="15">
      <c r="A83" s="205"/>
    </row>
    <row r="84" ht="13.5" thickBot="1"/>
    <row r="85" spans="1:3" ht="12.75">
      <c r="A85" s="296" t="s">
        <v>296</v>
      </c>
      <c r="B85" s="297" t="s">
        <v>297</v>
      </c>
      <c r="C85" s="216" t="s">
        <v>298</v>
      </c>
    </row>
    <row r="86" spans="1:3" ht="13.5" thickBot="1">
      <c r="A86" s="253" t="s">
        <v>299</v>
      </c>
      <c r="B86" s="298"/>
      <c r="C86" s="59"/>
    </row>
    <row r="87" spans="1:3" ht="12.75">
      <c r="A87" s="156" t="s">
        <v>300</v>
      </c>
      <c r="B87" s="297" t="s">
        <v>337</v>
      </c>
      <c r="C87" s="169">
        <v>43000</v>
      </c>
    </row>
    <row r="88" spans="1:3" ht="12.75">
      <c r="A88" s="19" t="s">
        <v>302</v>
      </c>
      <c r="B88" s="298" t="s">
        <v>338</v>
      </c>
      <c r="C88" s="33">
        <v>201500</v>
      </c>
    </row>
    <row r="89" spans="1:3" ht="13.5" thickBot="1">
      <c r="A89" s="19" t="s">
        <v>313</v>
      </c>
      <c r="B89" s="298" t="s">
        <v>339</v>
      </c>
      <c r="C89" s="33">
        <v>156000</v>
      </c>
    </row>
    <row r="90" spans="1:3" ht="12.75">
      <c r="A90" s="156"/>
      <c r="B90" s="297"/>
      <c r="C90" s="169"/>
    </row>
    <row r="91" spans="1:3" s="205" customFormat="1" ht="15.75" thickBot="1">
      <c r="A91" s="201"/>
      <c r="B91" s="211" t="s">
        <v>59</v>
      </c>
      <c r="C91" s="212">
        <f>SUM(C87:C90)</f>
        <v>400500</v>
      </c>
    </row>
    <row r="92" spans="1:3" s="301" customFormat="1" ht="12.75">
      <c r="A92" s="302"/>
      <c r="B92" s="302"/>
      <c r="C92" s="303"/>
    </row>
    <row r="94" s="294" customFormat="1" ht="15">
      <c r="A94" s="294" t="s">
        <v>340</v>
      </c>
    </row>
    <row r="95" s="205" customFormat="1" ht="15"/>
    <row r="96" spans="2:3" s="205" customFormat="1" ht="15">
      <c r="B96" s="205" t="s">
        <v>341</v>
      </c>
      <c r="C96" s="206">
        <f>SUM(C37)</f>
        <v>623993</v>
      </c>
    </row>
    <row r="97" spans="2:3" s="205" customFormat="1" ht="15">
      <c r="B97" s="205" t="s">
        <v>342</v>
      </c>
      <c r="C97" s="206">
        <f>SUM(C91)</f>
        <v>400500</v>
      </c>
    </row>
    <row r="98" s="205" customFormat="1" ht="15"/>
    <row r="99" spans="2:3" s="205" customFormat="1" ht="15">
      <c r="B99" s="205" t="s">
        <v>32</v>
      </c>
      <c r="C99" s="304">
        <f>SUM(C97-C96)</f>
        <v>-223493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255"/>
  <sheetViews>
    <sheetView zoomScale="75" zoomScaleNormal="75" zoomScalePageLayoutView="0" workbookViewId="0" topLeftCell="A1">
      <selection activeCell="G71" sqref="G71"/>
    </sheetView>
  </sheetViews>
  <sheetFormatPr defaultColWidth="9.140625" defaultRowHeight="12.75"/>
  <cols>
    <col min="2" max="2" width="12.7109375" style="0" customWidth="1"/>
    <col min="3" max="3" width="10.8515625" style="0" customWidth="1"/>
    <col min="4" max="4" width="11.140625" style="0" customWidth="1"/>
    <col min="5" max="5" width="15.00390625" style="0" customWidth="1"/>
    <col min="6" max="6" width="13.28125" style="0" customWidth="1"/>
    <col min="7" max="7" width="18.28125" style="0" customWidth="1"/>
    <col min="8" max="8" width="14.8515625" style="0" bestFit="1" customWidth="1"/>
    <col min="9" max="10" width="10.8515625" style="0" customWidth="1"/>
  </cols>
  <sheetData>
    <row r="2" ht="15.75">
      <c r="B2" s="305" t="s">
        <v>343</v>
      </c>
    </row>
    <row r="3" ht="15.75">
      <c r="B3" s="305"/>
    </row>
    <row r="4" ht="13.5" thickBot="1"/>
    <row r="5" spans="2:10" ht="13.5" thickBot="1">
      <c r="B5" s="306" t="s">
        <v>93</v>
      </c>
      <c r="C5" s="306" t="s">
        <v>344</v>
      </c>
      <c r="D5" s="306" t="s">
        <v>345</v>
      </c>
      <c r="E5" s="307" t="s">
        <v>346</v>
      </c>
      <c r="F5" s="308"/>
      <c r="G5" s="309"/>
      <c r="I5" s="310"/>
      <c r="J5" s="309"/>
    </row>
    <row r="6" spans="2:10" ht="12.75">
      <c r="B6" s="311" t="s">
        <v>281</v>
      </c>
      <c r="C6" s="312">
        <v>314172</v>
      </c>
      <c r="D6" s="312">
        <v>2550</v>
      </c>
      <c r="E6" s="313">
        <f>SUM(C6:D6)</f>
        <v>316722</v>
      </c>
      <c r="F6" s="314"/>
      <c r="G6" s="315"/>
      <c r="I6" s="53"/>
      <c r="J6" s="53"/>
    </row>
    <row r="7" spans="2:10" ht="12.75">
      <c r="B7" s="316" t="s">
        <v>282</v>
      </c>
      <c r="C7" s="317">
        <v>159329</v>
      </c>
      <c r="D7" s="317">
        <v>1319</v>
      </c>
      <c r="E7" s="318">
        <f>SUM(C7:D7)</f>
        <v>160648</v>
      </c>
      <c r="F7" s="314"/>
      <c r="G7" s="315"/>
      <c r="I7" s="53"/>
      <c r="J7" s="53"/>
    </row>
    <row r="8" spans="2:10" ht="12.75">
      <c r="B8" s="316" t="s">
        <v>283</v>
      </c>
      <c r="C8" s="317">
        <v>162179</v>
      </c>
      <c r="D8" s="317">
        <v>1784</v>
      </c>
      <c r="E8" s="318">
        <f aca="true" t="shared" si="0" ref="E8:E17">SUM(C8:D8)</f>
        <v>163963</v>
      </c>
      <c r="F8" s="314"/>
      <c r="G8" s="315"/>
      <c r="I8" s="53"/>
      <c r="J8" s="53"/>
    </row>
    <row r="9" spans="2:10" ht="12.75">
      <c r="B9" s="316" t="s">
        <v>284</v>
      </c>
      <c r="C9" s="317">
        <v>134243</v>
      </c>
      <c r="D9" s="317">
        <v>1627</v>
      </c>
      <c r="E9" s="318">
        <f t="shared" si="0"/>
        <v>135870</v>
      </c>
      <c r="F9" s="314"/>
      <c r="G9" s="315"/>
      <c r="I9" s="53"/>
      <c r="J9" s="53"/>
    </row>
    <row r="10" spans="2:10" ht="12.75">
      <c r="B10" s="316" t="s">
        <v>285</v>
      </c>
      <c r="C10" s="317">
        <v>112923</v>
      </c>
      <c r="D10" s="317">
        <v>1602</v>
      </c>
      <c r="E10" s="318">
        <f t="shared" si="0"/>
        <v>114525</v>
      </c>
      <c r="F10" s="314"/>
      <c r="G10" s="315"/>
      <c r="I10" s="53"/>
      <c r="J10" s="53"/>
    </row>
    <row r="11" spans="2:10" ht="12.75">
      <c r="B11" s="316" t="s">
        <v>286</v>
      </c>
      <c r="C11" s="317">
        <v>105070</v>
      </c>
      <c r="D11" s="317">
        <v>2522</v>
      </c>
      <c r="E11" s="318">
        <f t="shared" si="0"/>
        <v>107592</v>
      </c>
      <c r="F11" s="314"/>
      <c r="G11" s="315"/>
      <c r="H11" s="319"/>
      <c r="I11" s="53"/>
      <c r="J11" s="53"/>
    </row>
    <row r="12" spans="2:10" ht="12.75">
      <c r="B12" s="316" t="s">
        <v>287</v>
      </c>
      <c r="C12" s="317">
        <v>109773</v>
      </c>
      <c r="D12" s="317">
        <v>2227</v>
      </c>
      <c r="E12" s="318">
        <f t="shared" si="0"/>
        <v>112000</v>
      </c>
      <c r="F12" s="314"/>
      <c r="G12" s="315"/>
      <c r="I12" s="53"/>
      <c r="J12" s="53"/>
    </row>
    <row r="13" spans="2:10" ht="12.75">
      <c r="B13" s="316" t="s">
        <v>288</v>
      </c>
      <c r="C13" s="317">
        <v>146049</v>
      </c>
      <c r="D13" s="317">
        <v>1846</v>
      </c>
      <c r="E13" s="318">
        <f t="shared" si="0"/>
        <v>147895</v>
      </c>
      <c r="F13" s="314"/>
      <c r="G13" s="315"/>
      <c r="I13" s="53"/>
      <c r="J13" s="53"/>
    </row>
    <row r="14" spans="2:10" ht="12.75">
      <c r="B14" s="316" t="s">
        <v>289</v>
      </c>
      <c r="C14" s="317">
        <v>164656</v>
      </c>
      <c r="D14" s="317">
        <v>1740</v>
      </c>
      <c r="E14" s="318">
        <f t="shared" si="0"/>
        <v>166396</v>
      </c>
      <c r="F14" s="314"/>
      <c r="G14" s="315"/>
      <c r="I14" s="53"/>
      <c r="J14" s="53"/>
    </row>
    <row r="15" spans="2:10" ht="12.75">
      <c r="B15" s="316" t="s">
        <v>290</v>
      </c>
      <c r="C15" s="317">
        <v>165254</v>
      </c>
      <c r="D15" s="317">
        <v>2033</v>
      </c>
      <c r="E15" s="318">
        <f t="shared" si="0"/>
        <v>167287</v>
      </c>
      <c r="F15" s="314"/>
      <c r="G15" s="315"/>
      <c r="I15" s="53"/>
      <c r="J15" s="53"/>
    </row>
    <row r="16" spans="2:7" ht="12.75">
      <c r="B16" s="316" t="s">
        <v>291</v>
      </c>
      <c r="C16" s="317">
        <v>200508</v>
      </c>
      <c r="D16" s="317">
        <v>1920</v>
      </c>
      <c r="E16" s="318">
        <f t="shared" si="0"/>
        <v>202428</v>
      </c>
      <c r="F16" s="314"/>
      <c r="G16" s="315"/>
    </row>
    <row r="17" spans="2:7" ht="13.5" thickBot="1">
      <c r="B17" s="320" t="s">
        <v>292</v>
      </c>
      <c r="C17" s="317">
        <v>259877</v>
      </c>
      <c r="D17" s="317">
        <v>2200</v>
      </c>
      <c r="E17" s="318">
        <f t="shared" si="0"/>
        <v>262077</v>
      </c>
      <c r="F17" s="314"/>
      <c r="G17" s="315"/>
    </row>
    <row r="18" spans="2:7" ht="13.5" thickBot="1">
      <c r="B18" s="321" t="s">
        <v>347</v>
      </c>
      <c r="C18" s="322">
        <f>SUM(C6:C17)</f>
        <v>2034033</v>
      </c>
      <c r="D18" s="322">
        <f>SUM(D6:D17)</f>
        <v>23370</v>
      </c>
      <c r="E18" s="323">
        <f>SUM(E6:E17)</f>
        <v>2057403</v>
      </c>
      <c r="F18" s="324"/>
      <c r="G18" s="325"/>
    </row>
    <row r="19" spans="3:6" ht="12.75">
      <c r="C19" s="53"/>
      <c r="D19" s="53"/>
      <c r="E19" s="53"/>
      <c r="F19" s="319"/>
    </row>
    <row r="20" spans="6:8" s="326" customFormat="1" ht="12.75" hidden="1">
      <c r="F20" s="326" t="s">
        <v>348</v>
      </c>
      <c r="H20" s="326" t="s">
        <v>349</v>
      </c>
    </row>
    <row r="21" spans="2:9" ht="12.75" hidden="1">
      <c r="B21" s="327" t="s">
        <v>350</v>
      </c>
      <c r="C21" s="327"/>
      <c r="F21" s="328">
        <v>1.861</v>
      </c>
      <c r="G21" t="s">
        <v>351</v>
      </c>
      <c r="H21" s="328">
        <v>1.17</v>
      </c>
      <c r="I21" t="s">
        <v>351</v>
      </c>
    </row>
    <row r="22" spans="2:9" ht="12.75" hidden="1">
      <c r="B22" t="s">
        <v>352</v>
      </c>
      <c r="F22" s="115">
        <v>1067.83</v>
      </c>
      <c r="G22" t="s">
        <v>353</v>
      </c>
      <c r="H22" s="115">
        <v>1006.91</v>
      </c>
      <c r="I22" t="s">
        <v>353</v>
      </c>
    </row>
    <row r="23" spans="2:9" ht="12.75" hidden="1">
      <c r="B23" t="s">
        <v>354</v>
      </c>
      <c r="F23" s="115">
        <v>340.74</v>
      </c>
      <c r="G23" t="s">
        <v>353</v>
      </c>
      <c r="H23" s="115">
        <v>267.74</v>
      </c>
      <c r="I23" t="s">
        <v>353</v>
      </c>
    </row>
    <row r="24" spans="2:9" ht="12.75" hidden="1">
      <c r="B24" t="s">
        <v>355</v>
      </c>
      <c r="F24" s="115">
        <v>127</v>
      </c>
      <c r="G24" t="s">
        <v>353</v>
      </c>
      <c r="H24" s="115">
        <v>133</v>
      </c>
      <c r="I24" t="s">
        <v>353</v>
      </c>
    </row>
    <row r="25" spans="2:9" ht="12.75" hidden="1">
      <c r="B25" t="s">
        <v>356</v>
      </c>
      <c r="F25" s="115">
        <v>322.87</v>
      </c>
      <c r="G25" t="s">
        <v>353</v>
      </c>
      <c r="H25" s="115">
        <v>365</v>
      </c>
      <c r="I25" t="s">
        <v>353</v>
      </c>
    </row>
    <row r="26" ht="12.75" hidden="1">
      <c r="F26" s="115"/>
    </row>
    <row r="27" spans="2:9" ht="12.75" hidden="1">
      <c r="B27" s="327" t="s">
        <v>357</v>
      </c>
      <c r="C27" s="327"/>
      <c r="F27" s="328">
        <v>1.861</v>
      </c>
      <c r="G27" t="s">
        <v>351</v>
      </c>
      <c r="H27" s="328">
        <v>2.125</v>
      </c>
      <c r="I27" t="s">
        <v>351</v>
      </c>
    </row>
    <row r="28" spans="2:9" ht="12.75" hidden="1">
      <c r="B28" t="s">
        <v>352</v>
      </c>
      <c r="F28" s="115">
        <v>1996.19</v>
      </c>
      <c r="G28" t="s">
        <v>353</v>
      </c>
      <c r="H28" s="115">
        <v>1949.45</v>
      </c>
      <c r="I28" t="s">
        <v>353</v>
      </c>
    </row>
    <row r="29" spans="2:9" ht="12.75" hidden="1">
      <c r="B29" t="s">
        <v>354</v>
      </c>
      <c r="F29" s="115">
        <v>340.74</v>
      </c>
      <c r="G29" t="s">
        <v>353</v>
      </c>
      <c r="H29" s="115">
        <v>267.74</v>
      </c>
      <c r="I29" t="s">
        <v>353</v>
      </c>
    </row>
    <row r="30" spans="2:9" ht="12.75" hidden="1">
      <c r="B30" t="s">
        <v>355</v>
      </c>
      <c r="F30" s="115">
        <v>127</v>
      </c>
      <c r="G30" t="s">
        <v>353</v>
      </c>
      <c r="H30" s="115">
        <v>133</v>
      </c>
      <c r="I30" t="s">
        <v>353</v>
      </c>
    </row>
    <row r="31" spans="2:9" ht="12.75" hidden="1">
      <c r="B31" t="s">
        <v>356</v>
      </c>
      <c r="F31" s="115">
        <v>322.87</v>
      </c>
      <c r="G31" t="s">
        <v>353</v>
      </c>
      <c r="H31" s="115">
        <v>365</v>
      </c>
      <c r="I31" t="s">
        <v>353</v>
      </c>
    </row>
    <row r="32" spans="2:6" ht="12.75" hidden="1">
      <c r="B32" s="53"/>
      <c r="C32" s="53"/>
      <c r="F32" s="115"/>
    </row>
    <row r="33" ht="12.75" hidden="1"/>
    <row r="34" ht="12.75">
      <c r="B34" s="329" t="s">
        <v>146</v>
      </c>
    </row>
    <row r="35" ht="12.75">
      <c r="B35" t="s">
        <v>358</v>
      </c>
    </row>
    <row r="36" spans="2:10" ht="12.75">
      <c r="B36" s="112" t="s">
        <v>359</v>
      </c>
      <c r="C36" s="330"/>
      <c r="D36" s="330"/>
      <c r="E36" s="315"/>
      <c r="F36" s="315"/>
      <c r="G36" s="315"/>
      <c r="I36" s="53"/>
      <c r="J36" s="53"/>
    </row>
    <row r="37" spans="2:10" ht="12.75">
      <c r="B37" s="135" t="s">
        <v>360</v>
      </c>
      <c r="C37" s="330"/>
      <c r="D37" s="330"/>
      <c r="E37" s="315"/>
      <c r="F37" s="315"/>
      <c r="G37" s="315"/>
      <c r="I37" s="53"/>
      <c r="J37" s="53"/>
    </row>
    <row r="38" spans="2:10" ht="12.75">
      <c r="B38" s="135" t="s">
        <v>361</v>
      </c>
      <c r="C38" s="330"/>
      <c r="D38" s="330"/>
      <c r="E38" s="315"/>
      <c r="F38" s="315"/>
      <c r="G38" s="315"/>
      <c r="I38" s="53"/>
      <c r="J38" s="53"/>
    </row>
    <row r="39" spans="2:10" ht="12.75">
      <c r="B39" s="112"/>
      <c r="C39" s="330"/>
      <c r="D39" s="330"/>
      <c r="E39" s="315"/>
      <c r="F39" s="315"/>
      <c r="G39" s="315"/>
      <c r="I39" s="53"/>
      <c r="J39" s="53"/>
    </row>
    <row r="40" spans="2:10" ht="12.75">
      <c r="B40" s="112"/>
      <c r="C40" s="330"/>
      <c r="D40" s="330"/>
      <c r="E40" s="315"/>
      <c r="F40" s="315"/>
      <c r="G40" s="315"/>
      <c r="I40" s="53"/>
      <c r="J40" s="53"/>
    </row>
    <row r="41" s="331" customFormat="1" ht="12.75">
      <c r="B41" s="331" t="s">
        <v>362</v>
      </c>
    </row>
    <row r="42" ht="13.5" thickBot="1"/>
    <row r="43" spans="2:10" ht="13.5" thickBot="1">
      <c r="B43" s="332" t="s">
        <v>363</v>
      </c>
      <c r="C43" s="333" t="s">
        <v>344</v>
      </c>
      <c r="D43" s="334" t="s">
        <v>345</v>
      </c>
      <c r="E43" s="308"/>
      <c r="F43" s="309"/>
      <c r="G43" s="309"/>
      <c r="I43" s="310"/>
      <c r="J43" s="309"/>
    </row>
    <row r="44" spans="2:10" ht="12.75">
      <c r="B44" s="19">
        <v>2001</v>
      </c>
      <c r="C44" s="241">
        <v>2121157</v>
      </c>
      <c r="D44" s="335">
        <v>33250</v>
      </c>
      <c r="E44" s="336"/>
      <c r="F44" s="315"/>
      <c r="G44" s="315"/>
      <c r="I44" s="53"/>
      <c r="J44" s="53"/>
    </row>
    <row r="45" spans="2:10" ht="12.75">
      <c r="B45" s="19">
        <v>2002</v>
      </c>
      <c r="C45" s="241">
        <v>2132296</v>
      </c>
      <c r="D45" s="335">
        <v>32106</v>
      </c>
      <c r="E45" s="336"/>
      <c r="F45" s="315"/>
      <c r="G45" s="315"/>
      <c r="I45" s="53"/>
      <c r="J45" s="53"/>
    </row>
    <row r="46" spans="2:10" ht="12.75">
      <c r="B46" s="19">
        <v>2003</v>
      </c>
      <c r="C46" s="241">
        <v>2090899</v>
      </c>
      <c r="D46" s="335">
        <v>28120</v>
      </c>
      <c r="E46" s="336"/>
      <c r="F46" s="315"/>
      <c r="G46" s="315"/>
      <c r="I46" s="53"/>
      <c r="J46" s="53"/>
    </row>
    <row r="47" spans="2:10" ht="12.75">
      <c r="B47" s="151">
        <v>2004</v>
      </c>
      <c r="C47" s="241">
        <v>1919400</v>
      </c>
      <c r="D47" s="335">
        <v>22911</v>
      </c>
      <c r="E47" s="336"/>
      <c r="F47" s="315"/>
      <c r="G47" s="315"/>
      <c r="I47" s="53"/>
      <c r="J47" s="53"/>
    </row>
    <row r="48" spans="2:10" ht="12.75">
      <c r="B48" s="19">
        <v>2005</v>
      </c>
      <c r="C48" s="241">
        <v>1890688</v>
      </c>
      <c r="D48" s="335">
        <v>22601</v>
      </c>
      <c r="E48" s="336"/>
      <c r="F48" s="315"/>
      <c r="G48" s="315"/>
      <c r="I48" s="53"/>
      <c r="J48" s="53"/>
    </row>
    <row r="49" spans="2:7" ht="12.75">
      <c r="B49" s="151">
        <v>2006</v>
      </c>
      <c r="C49" s="241">
        <v>1880558</v>
      </c>
      <c r="D49" s="335">
        <v>21960</v>
      </c>
      <c r="E49" s="336"/>
      <c r="F49" s="112"/>
      <c r="G49" s="112"/>
    </row>
    <row r="50" spans="2:7" ht="13.5" thickBot="1">
      <c r="B50" s="337">
        <v>2007</v>
      </c>
      <c r="C50" s="243">
        <f>SUM(C18)</f>
        <v>2034033</v>
      </c>
      <c r="D50" s="338">
        <f>SUM(D18)</f>
        <v>23370</v>
      </c>
      <c r="E50" s="339"/>
      <c r="F50" s="112"/>
      <c r="G50" s="112"/>
    </row>
    <row r="51" spans="2:7" ht="12.75">
      <c r="B51" s="135"/>
      <c r="C51" s="340"/>
      <c r="D51" s="340"/>
      <c r="E51" s="339"/>
      <c r="F51" s="112"/>
      <c r="G51" s="112"/>
    </row>
    <row r="52" spans="2:7" ht="12.75">
      <c r="B52" s="135"/>
      <c r="C52" s="340"/>
      <c r="D52" s="340"/>
      <c r="E52" s="339"/>
      <c r="F52" s="112"/>
      <c r="G52" s="112"/>
    </row>
    <row r="53" spans="2:7" ht="15">
      <c r="B53" s="331" t="s">
        <v>364</v>
      </c>
      <c r="C53" s="205"/>
      <c r="D53" s="205"/>
      <c r="E53" s="205"/>
      <c r="F53" s="112"/>
      <c r="G53" s="112"/>
    </row>
    <row r="54" spans="6:7" ht="13.5" thickBot="1">
      <c r="F54" s="112"/>
      <c r="G54" s="112"/>
    </row>
    <row r="55" spans="2:7" ht="12.75">
      <c r="B55" s="156" t="s">
        <v>365</v>
      </c>
      <c r="C55" s="349" t="s">
        <v>366</v>
      </c>
      <c r="D55" s="352"/>
      <c r="F55" s="112"/>
      <c r="G55" s="112"/>
    </row>
    <row r="56" spans="2:7" ht="13.5" thickBot="1">
      <c r="B56" s="19"/>
      <c r="C56" s="292">
        <v>2005</v>
      </c>
      <c r="D56" s="293">
        <v>2007</v>
      </c>
      <c r="F56" s="112"/>
      <c r="G56" s="112"/>
    </row>
    <row r="57" spans="2:7" ht="12.75">
      <c r="B57" s="156"/>
      <c r="C57" s="200"/>
      <c r="D57" s="24"/>
      <c r="F57" s="112"/>
      <c r="G57" s="112"/>
    </row>
    <row r="58" spans="2:7" ht="12.75">
      <c r="B58" s="19" t="s">
        <v>119</v>
      </c>
      <c r="C58" s="172">
        <v>431</v>
      </c>
      <c r="D58" s="33">
        <v>438.5</v>
      </c>
      <c r="F58" s="112"/>
      <c r="G58" s="112"/>
    </row>
    <row r="59" spans="2:7" ht="12.75">
      <c r="B59" s="19" t="s">
        <v>120</v>
      </c>
      <c r="C59" s="172">
        <v>375</v>
      </c>
      <c r="D59" s="33">
        <v>368</v>
      </c>
      <c r="F59" s="112"/>
      <c r="G59" s="112"/>
    </row>
    <row r="60" spans="2:7" ht="12.75">
      <c r="B60" s="19" t="s">
        <v>121</v>
      </c>
      <c r="C60" s="172">
        <v>331</v>
      </c>
      <c r="D60" s="33">
        <v>345.75</v>
      </c>
      <c r="F60" s="112"/>
      <c r="G60" s="112"/>
    </row>
    <row r="61" spans="2:7" ht="12.75">
      <c r="B61" s="19" t="s">
        <v>122</v>
      </c>
      <c r="C61" s="172">
        <v>272</v>
      </c>
      <c r="D61" s="33">
        <v>279.5</v>
      </c>
      <c r="F61" s="112"/>
      <c r="G61" s="112"/>
    </row>
    <row r="62" spans="2:7" ht="12.75">
      <c r="B62" s="19" t="s">
        <v>123</v>
      </c>
      <c r="C62" s="172">
        <v>219</v>
      </c>
      <c r="D62" s="33">
        <v>215</v>
      </c>
      <c r="F62" s="112"/>
      <c r="G62" s="112"/>
    </row>
    <row r="63" spans="2:7" ht="12.75">
      <c r="B63" s="19" t="s">
        <v>107</v>
      </c>
      <c r="C63" s="172">
        <v>197</v>
      </c>
      <c r="D63" s="33">
        <v>187.5</v>
      </c>
      <c r="F63" s="112"/>
      <c r="G63" s="112"/>
    </row>
    <row r="64" spans="2:7" ht="12.75">
      <c r="B64" s="19" t="s">
        <v>108</v>
      </c>
      <c r="C64" s="172">
        <v>210</v>
      </c>
      <c r="D64" s="33">
        <v>225.25</v>
      </c>
      <c r="F64" s="112"/>
      <c r="G64" s="112"/>
    </row>
    <row r="65" spans="2:7" ht="12.75">
      <c r="B65" s="19" t="s">
        <v>109</v>
      </c>
      <c r="C65" s="172">
        <v>258</v>
      </c>
      <c r="D65" s="33">
        <v>272</v>
      </c>
      <c r="F65" s="112"/>
      <c r="G65" s="112"/>
    </row>
    <row r="66" spans="2:7" ht="12.75">
      <c r="B66" s="19" t="s">
        <v>110</v>
      </c>
      <c r="C66" s="172">
        <v>305</v>
      </c>
      <c r="D66" s="33">
        <v>328.75</v>
      </c>
      <c r="F66" s="112"/>
      <c r="G66" s="112"/>
    </row>
    <row r="67" spans="2:7" ht="12.75">
      <c r="B67" s="19" t="s">
        <v>111</v>
      </c>
      <c r="C67" s="172">
        <v>375</v>
      </c>
      <c r="D67" s="33">
        <v>388</v>
      </c>
      <c r="F67" s="112"/>
      <c r="G67" s="112"/>
    </row>
    <row r="68" spans="2:7" ht="12.75">
      <c r="B68" s="19" t="s">
        <v>112</v>
      </c>
      <c r="C68" s="172">
        <v>404</v>
      </c>
      <c r="D68" s="33">
        <v>417.5</v>
      </c>
      <c r="F68" s="112"/>
      <c r="G68" s="112"/>
    </row>
    <row r="69" spans="2:7" ht="13.5" thickBot="1">
      <c r="B69" s="46" t="s">
        <v>113</v>
      </c>
      <c r="C69" s="176">
        <v>455</v>
      </c>
      <c r="D69" s="183">
        <v>465</v>
      </c>
      <c r="F69" s="112"/>
      <c r="G69" s="112"/>
    </row>
    <row r="70" spans="2:7" ht="12.75">
      <c r="B70" s="19"/>
      <c r="C70" s="172"/>
      <c r="D70" s="33"/>
      <c r="F70" s="112"/>
      <c r="G70" s="112"/>
    </row>
    <row r="71" spans="2:7" ht="15.75" thickBot="1">
      <c r="B71" s="201" t="s">
        <v>59</v>
      </c>
      <c r="C71" s="203">
        <f>SUM(C58:C70)</f>
        <v>3832</v>
      </c>
      <c r="D71" s="212">
        <f>SUM(D58:D70)</f>
        <v>3930.75</v>
      </c>
      <c r="E71" s="205"/>
      <c r="F71" s="112"/>
      <c r="G71" s="112"/>
    </row>
    <row r="72" spans="2:7" ht="12.75">
      <c r="B72" s="135"/>
      <c r="C72" s="340"/>
      <c r="D72" s="340"/>
      <c r="E72" s="339"/>
      <c r="F72" s="112"/>
      <c r="G72" s="112"/>
    </row>
    <row r="73" spans="2:7" ht="12.75">
      <c r="B73" s="135"/>
      <c r="C73" s="340"/>
      <c r="D73" s="340"/>
      <c r="E73" s="339"/>
      <c r="F73" s="112"/>
      <c r="G73" s="112"/>
    </row>
    <row r="74" ht="12.75">
      <c r="B74" s="115"/>
    </row>
    <row r="75" ht="12.75">
      <c r="B75" s="115"/>
    </row>
    <row r="76" ht="12.75">
      <c r="B76" s="115"/>
    </row>
    <row r="77" ht="12.75">
      <c r="B77" s="115"/>
    </row>
    <row r="78" ht="12.75">
      <c r="B78" s="115"/>
    </row>
    <row r="79" ht="12.75">
      <c r="B79" s="115"/>
    </row>
    <row r="80" ht="12.75">
      <c r="B80" s="115"/>
    </row>
    <row r="81" ht="12.75">
      <c r="B81" s="115"/>
    </row>
    <row r="82" ht="12.75">
      <c r="B82" s="115"/>
    </row>
    <row r="83" ht="12.75">
      <c r="B83" s="115"/>
    </row>
    <row r="84" ht="12.75">
      <c r="B84" s="115"/>
    </row>
    <row r="85" ht="12.75">
      <c r="B85" s="115"/>
    </row>
    <row r="86" ht="12.75">
      <c r="B86" s="115"/>
    </row>
    <row r="87" ht="12.75">
      <c r="B87" s="115"/>
    </row>
    <row r="88" ht="12.75">
      <c r="B88" s="115"/>
    </row>
    <row r="89" ht="12.75">
      <c r="B89" s="115"/>
    </row>
    <row r="90" ht="12.75">
      <c r="B90" s="115"/>
    </row>
    <row r="91" ht="12.75">
      <c r="B91" s="115"/>
    </row>
    <row r="92" ht="12.75">
      <c r="B92" s="115"/>
    </row>
    <row r="93" ht="12.75">
      <c r="B93" s="115"/>
    </row>
    <row r="94" ht="12.75">
      <c r="B94" s="115"/>
    </row>
    <row r="95" ht="12.75">
      <c r="B95" s="115"/>
    </row>
    <row r="96" ht="12.75">
      <c r="B96" s="115"/>
    </row>
    <row r="97" ht="12.75">
      <c r="B97" s="115"/>
    </row>
    <row r="98" ht="12.75">
      <c r="B98" s="115"/>
    </row>
    <row r="99" ht="12.75">
      <c r="B99" s="115"/>
    </row>
    <row r="100" ht="12.75">
      <c r="B100" s="115"/>
    </row>
    <row r="101" ht="12.75">
      <c r="B101" s="115"/>
    </row>
    <row r="102" ht="12.75">
      <c r="B102" s="115"/>
    </row>
    <row r="103" ht="12.75">
      <c r="B103" s="115"/>
    </row>
    <row r="104" ht="12.75">
      <c r="B104" s="115"/>
    </row>
    <row r="105" ht="12.75">
      <c r="B105" s="115"/>
    </row>
    <row r="106" ht="12.75">
      <c r="B106" s="115"/>
    </row>
    <row r="107" ht="12.75">
      <c r="B107" s="115"/>
    </row>
    <row r="108" ht="12.75">
      <c r="B108" s="115"/>
    </row>
    <row r="109" ht="12.75">
      <c r="B109" s="115"/>
    </row>
    <row r="110" ht="12.75">
      <c r="B110" s="115"/>
    </row>
    <row r="111" ht="12.75">
      <c r="B111" s="115"/>
    </row>
    <row r="112" ht="12.75">
      <c r="B112" s="115"/>
    </row>
    <row r="113" ht="12.75">
      <c r="B113" s="115"/>
    </row>
    <row r="114" ht="12.75">
      <c r="B114" s="115"/>
    </row>
    <row r="115" ht="12.75">
      <c r="B115" s="115"/>
    </row>
    <row r="116" ht="12.75">
      <c r="B116" s="115"/>
    </row>
    <row r="117" ht="12.75">
      <c r="B117" s="115"/>
    </row>
    <row r="118" ht="12.75">
      <c r="B118" s="115"/>
    </row>
    <row r="119" ht="12.75">
      <c r="B119" s="115"/>
    </row>
    <row r="120" ht="12.75">
      <c r="B120" s="115"/>
    </row>
    <row r="121" ht="12.75">
      <c r="B121" s="115"/>
    </row>
    <row r="122" ht="12.75">
      <c r="B122" s="115"/>
    </row>
    <row r="123" ht="12.75">
      <c r="B123" s="115"/>
    </row>
    <row r="124" ht="12.75">
      <c r="B124" s="115"/>
    </row>
    <row r="125" ht="12.75">
      <c r="B125" s="115"/>
    </row>
    <row r="126" ht="12.75">
      <c r="B126" s="115"/>
    </row>
    <row r="127" ht="12.75">
      <c r="B127" s="115"/>
    </row>
    <row r="128" ht="12.75">
      <c r="B128" s="115"/>
    </row>
    <row r="129" ht="12.75">
      <c r="B129" s="115"/>
    </row>
    <row r="130" ht="12.75">
      <c r="B130" s="115"/>
    </row>
    <row r="131" ht="12.75">
      <c r="B131" s="115"/>
    </row>
    <row r="132" ht="12.75">
      <c r="B132" s="115"/>
    </row>
    <row r="133" ht="12.75">
      <c r="B133" s="115"/>
    </row>
    <row r="134" ht="12.75">
      <c r="B134" s="115"/>
    </row>
    <row r="135" ht="12.75">
      <c r="B135" s="115"/>
    </row>
    <row r="136" ht="12.75">
      <c r="B136" s="115"/>
    </row>
    <row r="137" ht="12.75">
      <c r="B137" s="115"/>
    </row>
    <row r="138" ht="12.75">
      <c r="B138" s="115"/>
    </row>
    <row r="139" ht="12.75">
      <c r="B139" s="115"/>
    </row>
    <row r="140" ht="12.75">
      <c r="B140" s="115"/>
    </row>
    <row r="141" ht="12.75">
      <c r="B141" s="115"/>
    </row>
    <row r="142" ht="12.75">
      <c r="B142" s="115"/>
    </row>
    <row r="143" ht="12.75">
      <c r="B143" s="115"/>
    </row>
    <row r="144" ht="12.75">
      <c r="B144" s="115"/>
    </row>
    <row r="145" ht="12.75">
      <c r="B145" s="115"/>
    </row>
    <row r="146" ht="12.75">
      <c r="B146" s="115"/>
    </row>
    <row r="147" ht="12.75">
      <c r="B147" s="115"/>
    </row>
    <row r="148" ht="12.75">
      <c r="B148" s="115"/>
    </row>
    <row r="149" ht="12.75">
      <c r="B149" s="115"/>
    </row>
    <row r="150" ht="12.75">
      <c r="B150" s="115"/>
    </row>
    <row r="151" ht="12.75">
      <c r="B151" s="115"/>
    </row>
    <row r="152" ht="12.75">
      <c r="B152" s="115"/>
    </row>
    <row r="153" ht="12.75">
      <c r="B153" s="115"/>
    </row>
    <row r="154" ht="12.75">
      <c r="B154" s="115"/>
    </row>
    <row r="155" ht="12.75">
      <c r="B155" s="115"/>
    </row>
    <row r="156" ht="12.75">
      <c r="B156" s="115"/>
    </row>
    <row r="157" ht="12.75">
      <c r="B157" s="115"/>
    </row>
    <row r="158" ht="12.75">
      <c r="B158" s="115"/>
    </row>
    <row r="159" ht="12.75">
      <c r="B159" s="115"/>
    </row>
    <row r="160" ht="12.75">
      <c r="B160" s="115"/>
    </row>
    <row r="161" ht="12.75">
      <c r="B161" s="115"/>
    </row>
    <row r="162" ht="12.75">
      <c r="B162" s="115"/>
    </row>
    <row r="163" ht="12.75">
      <c r="B163" s="115"/>
    </row>
    <row r="164" ht="12.75">
      <c r="B164" s="115"/>
    </row>
    <row r="165" ht="12.75">
      <c r="B165" s="115"/>
    </row>
    <row r="166" ht="12.75">
      <c r="B166" s="115"/>
    </row>
    <row r="167" ht="12.75">
      <c r="B167" s="115"/>
    </row>
    <row r="168" ht="12.75">
      <c r="B168" s="115"/>
    </row>
    <row r="169" ht="12.75">
      <c r="B169" s="115"/>
    </row>
    <row r="170" ht="12.75">
      <c r="B170" s="115"/>
    </row>
    <row r="171" ht="12.75">
      <c r="B171" s="115"/>
    </row>
    <row r="172" ht="12.75">
      <c r="B172" s="115"/>
    </row>
    <row r="173" ht="12.75">
      <c r="B173" s="115"/>
    </row>
    <row r="174" ht="12.75">
      <c r="B174" s="115"/>
    </row>
    <row r="175" ht="12.75">
      <c r="B175" s="115"/>
    </row>
    <row r="176" ht="12.75">
      <c r="B176" s="115"/>
    </row>
    <row r="177" ht="12.75">
      <c r="B177" s="115"/>
    </row>
    <row r="178" ht="12.75">
      <c r="B178" s="115"/>
    </row>
    <row r="179" ht="12.75">
      <c r="B179" s="115"/>
    </row>
    <row r="180" ht="12.75">
      <c r="B180" s="115"/>
    </row>
    <row r="181" ht="12.75">
      <c r="B181" s="115"/>
    </row>
    <row r="182" ht="12.75">
      <c r="B182" s="115"/>
    </row>
    <row r="183" ht="12.75">
      <c r="B183" s="115"/>
    </row>
    <row r="184" ht="12.75">
      <c r="B184" s="115"/>
    </row>
    <row r="185" ht="12.75">
      <c r="B185" s="115"/>
    </row>
    <row r="186" ht="12.75">
      <c r="B186" s="115"/>
    </row>
    <row r="187" ht="12.75">
      <c r="B187" s="115"/>
    </row>
    <row r="188" ht="12.75">
      <c r="B188" s="115"/>
    </row>
    <row r="189" ht="12.75">
      <c r="B189" s="115"/>
    </row>
    <row r="190" ht="12.75">
      <c r="B190" s="115"/>
    </row>
    <row r="191" ht="12.75">
      <c r="B191" s="115"/>
    </row>
    <row r="192" ht="12.75">
      <c r="B192" s="115"/>
    </row>
    <row r="193" ht="12.75">
      <c r="B193" s="115"/>
    </row>
    <row r="194" ht="12.75">
      <c r="B194" s="115"/>
    </row>
    <row r="195" ht="12.75">
      <c r="B195" s="115"/>
    </row>
    <row r="196" ht="12.75">
      <c r="B196" s="115"/>
    </row>
    <row r="197" ht="12.75">
      <c r="B197" s="115"/>
    </row>
    <row r="198" ht="12.75">
      <c r="B198" s="115"/>
    </row>
    <row r="199" ht="12.75">
      <c r="B199" s="115"/>
    </row>
    <row r="200" ht="12.75">
      <c r="B200" s="115"/>
    </row>
    <row r="201" ht="12.75">
      <c r="B201" s="115"/>
    </row>
    <row r="202" ht="12.75">
      <c r="B202" s="115"/>
    </row>
    <row r="203" ht="12.75">
      <c r="B203" s="115"/>
    </row>
    <row r="204" ht="12.75">
      <c r="B204" s="115"/>
    </row>
    <row r="205" ht="12.75">
      <c r="B205" s="115"/>
    </row>
    <row r="206" ht="12.75">
      <c r="B206" s="115"/>
    </row>
    <row r="207" ht="12.75">
      <c r="B207" s="115"/>
    </row>
    <row r="208" ht="12.75">
      <c r="B208" s="115"/>
    </row>
    <row r="209" ht="12.75">
      <c r="B209" s="115"/>
    </row>
    <row r="210" ht="12.75">
      <c r="B210" s="115"/>
    </row>
    <row r="211" ht="12.75">
      <c r="B211" s="115"/>
    </row>
    <row r="212" ht="12.75">
      <c r="B212" s="115"/>
    </row>
    <row r="213" ht="12.75">
      <c r="B213" s="115"/>
    </row>
    <row r="214" ht="12.75">
      <c r="B214" s="115"/>
    </row>
    <row r="215" ht="12.75">
      <c r="B215" s="115"/>
    </row>
    <row r="216" ht="12.75">
      <c r="B216" s="115"/>
    </row>
    <row r="217" ht="12.75">
      <c r="B217" s="115"/>
    </row>
    <row r="218" ht="12.75">
      <c r="B218" s="115"/>
    </row>
    <row r="219" ht="12.75">
      <c r="B219" s="115"/>
    </row>
    <row r="220" ht="12.75">
      <c r="B220" s="115"/>
    </row>
    <row r="221" ht="12.75">
      <c r="B221" s="115"/>
    </row>
    <row r="222" ht="12.75">
      <c r="B222" s="115"/>
    </row>
    <row r="223" ht="12.75">
      <c r="B223" s="115"/>
    </row>
    <row r="224" ht="12.75">
      <c r="B224" s="115"/>
    </row>
    <row r="225" ht="12.75">
      <c r="B225" s="115"/>
    </row>
    <row r="226" ht="12.75">
      <c r="B226" s="115"/>
    </row>
    <row r="227" ht="12.75">
      <c r="B227" s="115"/>
    </row>
    <row r="228" ht="12.75">
      <c r="B228" s="115"/>
    </row>
    <row r="229" ht="12.75">
      <c r="B229" s="115"/>
    </row>
    <row r="230" ht="12.75">
      <c r="B230" s="115"/>
    </row>
    <row r="231" ht="12.75">
      <c r="B231" s="115"/>
    </row>
    <row r="232" ht="12.75">
      <c r="B232" s="115"/>
    </row>
    <row r="233" ht="12.75">
      <c r="B233" s="115"/>
    </row>
    <row r="234" ht="12.75">
      <c r="B234" s="115"/>
    </row>
    <row r="235" ht="12.75">
      <c r="B235" s="115"/>
    </row>
    <row r="236" ht="12.75">
      <c r="B236" s="115"/>
    </row>
    <row r="237" ht="12.75">
      <c r="B237" s="115"/>
    </row>
    <row r="238" ht="12.75">
      <c r="B238" s="115"/>
    </row>
    <row r="239" ht="12.75">
      <c r="B239" s="115"/>
    </row>
    <row r="240" ht="12.75">
      <c r="B240" s="115"/>
    </row>
    <row r="241" ht="12.75">
      <c r="B241" s="115"/>
    </row>
    <row r="242" ht="12.75">
      <c r="B242" s="115"/>
    </row>
    <row r="243" ht="12.75">
      <c r="B243" s="115"/>
    </row>
    <row r="244" ht="12.75">
      <c r="B244" s="115"/>
    </row>
    <row r="245" ht="12.75">
      <c r="B245" s="115"/>
    </row>
    <row r="246" ht="12.75">
      <c r="B246" s="115"/>
    </row>
    <row r="247" ht="12.75">
      <c r="B247" s="115"/>
    </row>
    <row r="248" ht="12.75">
      <c r="B248" s="115"/>
    </row>
    <row r="249" ht="12.75">
      <c r="B249" s="115"/>
    </row>
    <row r="250" ht="12.75">
      <c r="B250" s="115"/>
    </row>
    <row r="251" ht="12.75">
      <c r="B251" s="115"/>
    </row>
    <row r="252" ht="12.75">
      <c r="B252" s="115"/>
    </row>
    <row r="253" ht="12.75">
      <c r="B253" s="115"/>
    </row>
    <row r="254" ht="12.75">
      <c r="B254" s="115"/>
    </row>
    <row r="255" ht="12.75">
      <c r="B255" s="115"/>
    </row>
  </sheetData>
  <sheetProtection/>
  <mergeCells count="1">
    <mergeCell ref="C55:D5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7"/>
  <sheetViews>
    <sheetView zoomScale="75" zoomScaleNormal="75" zoomScalePageLayoutView="0" workbookViewId="0" topLeftCell="A1">
      <selection activeCell="C11" sqref="C11"/>
    </sheetView>
  </sheetViews>
  <sheetFormatPr defaultColWidth="9.140625" defaultRowHeight="12.75"/>
  <cols>
    <col min="1" max="1" width="46.140625" style="0" customWidth="1"/>
    <col min="2" max="5" width="15.8515625" style="0" customWidth="1"/>
    <col min="7" max="7" width="18.7109375" style="0" customWidth="1"/>
  </cols>
  <sheetData>
    <row r="2" spans="1:2" ht="15">
      <c r="A2" s="2" t="s">
        <v>159</v>
      </c>
      <c r="B2" s="2"/>
    </row>
    <row r="3" spans="1:2" ht="15">
      <c r="A3" s="2"/>
      <c r="B3" s="2"/>
    </row>
    <row r="5" spans="1:2" ht="15">
      <c r="A5" s="90" t="s">
        <v>90</v>
      </c>
      <c r="B5" s="90"/>
    </row>
    <row r="6" ht="13.5" thickBot="1">
      <c r="C6" s="4" t="s">
        <v>2</v>
      </c>
    </row>
    <row r="7" spans="1:3" ht="12.75">
      <c r="A7" s="91" t="s">
        <v>28</v>
      </c>
      <c r="B7" s="341" t="s">
        <v>42</v>
      </c>
      <c r="C7" s="342"/>
    </row>
    <row r="8" spans="1:3" ht="13.5" thickBot="1">
      <c r="A8" s="92"/>
      <c r="B8" s="93" t="s">
        <v>115</v>
      </c>
      <c r="C8" s="94" t="s">
        <v>158</v>
      </c>
    </row>
    <row r="9" spans="1:3" ht="15.75" thickBot="1">
      <c r="A9" s="95" t="s">
        <v>43</v>
      </c>
      <c r="B9" s="96">
        <f>SUM(B11:B12)</f>
        <v>7220113.5</v>
      </c>
      <c r="C9" s="97">
        <f>SUM(C11:C12)</f>
        <v>8477051</v>
      </c>
    </row>
    <row r="10" spans="1:3" ht="12.75">
      <c r="A10" s="98"/>
      <c r="B10" s="99"/>
      <c r="C10" s="100"/>
    </row>
    <row r="11" spans="1:3" ht="12.75">
      <c r="A11" s="98" t="s">
        <v>29</v>
      </c>
      <c r="B11" s="101">
        <v>8251600</v>
      </c>
      <c r="C11" s="102">
        <v>7927210</v>
      </c>
    </row>
    <row r="12" spans="1:3" ht="12.75">
      <c r="A12" s="98" t="s">
        <v>30</v>
      </c>
      <c r="B12" s="101">
        <v>-1031486.5</v>
      </c>
      <c r="C12" s="102">
        <v>549841</v>
      </c>
    </row>
    <row r="13" spans="1:3" ht="13.5" thickBot="1">
      <c r="A13" s="98"/>
      <c r="B13" s="103"/>
      <c r="C13" s="104"/>
    </row>
    <row r="14" spans="1:3" ht="15.75" thickBot="1">
      <c r="A14" s="95" t="s">
        <v>40</v>
      </c>
      <c r="B14" s="105">
        <f>SUM(B16)</f>
        <v>7999992</v>
      </c>
      <c r="C14" s="97">
        <f>SUM(C16:C16)</f>
        <v>8250000</v>
      </c>
    </row>
    <row r="15" spans="1:3" ht="12.75">
      <c r="A15" s="98"/>
      <c r="B15" s="106"/>
      <c r="C15" s="100"/>
    </row>
    <row r="16" spans="1:3" ht="12.75">
      <c r="A16" s="98" t="s">
        <v>31</v>
      </c>
      <c r="B16" s="101">
        <v>7999992</v>
      </c>
      <c r="C16" s="102">
        <v>8250000</v>
      </c>
    </row>
    <row r="17" spans="1:3" ht="13.5" thickBot="1">
      <c r="A17" s="98"/>
      <c r="B17" s="107"/>
      <c r="C17" s="104"/>
    </row>
    <row r="18" spans="1:3" ht="12.75">
      <c r="A18" s="91"/>
      <c r="B18" s="108"/>
      <c r="C18" s="102"/>
    </row>
    <row r="19" spans="1:3" ht="15.75" thickBot="1">
      <c r="A19" s="109" t="s">
        <v>32</v>
      </c>
      <c r="B19" s="110">
        <f>B14-B9</f>
        <v>779878.5</v>
      </c>
      <c r="C19" s="111">
        <f>C14-C9</f>
        <v>-227051</v>
      </c>
    </row>
    <row r="20" spans="1:2" ht="13.5" customHeight="1">
      <c r="A20" s="112"/>
      <c r="B20" s="112"/>
    </row>
    <row r="21" ht="13.5" customHeight="1"/>
    <row r="22" spans="1:2" ht="15">
      <c r="A22" s="90" t="s">
        <v>91</v>
      </c>
      <c r="B22" s="90"/>
    </row>
    <row r="23" ht="13.5" thickBot="1">
      <c r="C23" s="4" t="s">
        <v>2</v>
      </c>
    </row>
    <row r="24" spans="1:3" ht="12.75">
      <c r="A24" s="91" t="s">
        <v>28</v>
      </c>
      <c r="B24" s="341" t="s">
        <v>42</v>
      </c>
      <c r="C24" s="342"/>
    </row>
    <row r="25" spans="1:3" ht="13.5" thickBot="1">
      <c r="A25" s="92"/>
      <c r="B25" s="113" t="s">
        <v>115</v>
      </c>
      <c r="C25" s="94" t="s">
        <v>158</v>
      </c>
    </row>
    <row r="26" spans="1:5" ht="15.75" thickBot="1">
      <c r="A26" s="95" t="s">
        <v>43</v>
      </c>
      <c r="B26" s="114">
        <f>SUM(B28:B38)</f>
        <v>5968847.5</v>
      </c>
      <c r="C26" s="97">
        <f>SUM(C28:C38)</f>
        <v>4824286</v>
      </c>
      <c r="D26" s="115"/>
      <c r="E26" s="115"/>
    </row>
    <row r="27" spans="1:4" ht="12.75">
      <c r="A27" s="98"/>
      <c r="B27" s="116"/>
      <c r="C27" s="100"/>
      <c r="D27" s="115"/>
    </row>
    <row r="28" spans="1:5" ht="12.75">
      <c r="A28" s="98" t="s">
        <v>33</v>
      </c>
      <c r="B28" s="101">
        <v>1123777.5</v>
      </c>
      <c r="C28" s="102">
        <v>856018</v>
      </c>
      <c r="D28" s="115"/>
      <c r="E28" s="115"/>
    </row>
    <row r="29" spans="1:5" ht="12.75">
      <c r="A29" s="98" t="s">
        <v>34</v>
      </c>
      <c r="B29" s="101">
        <v>269811</v>
      </c>
      <c r="C29" s="102">
        <v>301008</v>
      </c>
      <c r="D29" s="115"/>
      <c r="E29" s="115"/>
    </row>
    <row r="30" spans="1:5" ht="12.75">
      <c r="A30" s="98" t="s">
        <v>35</v>
      </c>
      <c r="B30" s="101">
        <v>165587</v>
      </c>
      <c r="C30" s="102">
        <v>216512</v>
      </c>
      <c r="D30" s="115"/>
      <c r="E30" s="115"/>
    </row>
    <row r="31" spans="1:5" ht="12.75">
      <c r="A31" s="98" t="s">
        <v>36</v>
      </c>
      <c r="B31" s="101">
        <v>1992127</v>
      </c>
      <c r="C31" s="102">
        <v>1044815</v>
      </c>
      <c r="D31" s="115"/>
      <c r="E31" s="115"/>
    </row>
    <row r="32" spans="1:5" ht="12.75">
      <c r="A32" s="98" t="s">
        <v>151</v>
      </c>
      <c r="B32" s="101">
        <v>2050729</v>
      </c>
      <c r="C32" s="102">
        <v>1881788</v>
      </c>
      <c r="D32" s="115"/>
      <c r="E32" s="115"/>
    </row>
    <row r="33" spans="1:5" ht="12.75">
      <c r="A33" s="98" t="s">
        <v>37</v>
      </c>
      <c r="B33" s="101">
        <v>78817</v>
      </c>
      <c r="C33" s="102">
        <v>64997</v>
      </c>
      <c r="D33" s="115"/>
      <c r="E33" s="115"/>
    </row>
    <row r="34" spans="1:5" ht="12.75">
      <c r="A34" s="98" t="s">
        <v>38</v>
      </c>
      <c r="B34" s="101">
        <v>6684</v>
      </c>
      <c r="C34" s="102">
        <v>7541</v>
      </c>
      <c r="D34" s="115"/>
      <c r="E34" s="115"/>
    </row>
    <row r="35" spans="1:5" ht="12.75">
      <c r="A35" s="98" t="s">
        <v>152</v>
      </c>
      <c r="B35" s="101">
        <v>400</v>
      </c>
      <c r="C35" s="102">
        <v>0</v>
      </c>
      <c r="D35" s="115"/>
      <c r="E35" s="115"/>
    </row>
    <row r="36" spans="1:5" ht="12.75">
      <c r="A36" s="98" t="s">
        <v>39</v>
      </c>
      <c r="B36" s="101">
        <v>117011</v>
      </c>
      <c r="C36" s="102">
        <v>265661</v>
      </c>
      <c r="D36" s="115"/>
      <c r="E36" s="115"/>
    </row>
    <row r="37" spans="1:5" ht="12.75">
      <c r="A37" s="98" t="s">
        <v>92</v>
      </c>
      <c r="B37" s="101">
        <v>155036</v>
      </c>
      <c r="C37" s="102">
        <v>174899</v>
      </c>
      <c r="D37" s="115"/>
      <c r="E37" s="115"/>
    </row>
    <row r="38" spans="1:5" ht="12.75">
      <c r="A38" s="98" t="s">
        <v>153</v>
      </c>
      <c r="B38" s="101">
        <v>8868</v>
      </c>
      <c r="C38" s="102">
        <v>11047</v>
      </c>
      <c r="D38" s="115"/>
      <c r="E38" s="115"/>
    </row>
    <row r="39" spans="1:4" ht="13.5" thickBot="1">
      <c r="A39" s="98"/>
      <c r="B39" s="103"/>
      <c r="C39" s="104"/>
      <c r="D39" s="115"/>
    </row>
    <row r="40" spans="1:5" ht="15.75" thickBot="1">
      <c r="A40" s="95" t="s">
        <v>40</v>
      </c>
      <c r="B40" s="105">
        <f>SUM(B42)</f>
        <v>5169000</v>
      </c>
      <c r="C40" s="97">
        <f>SUM(C42:C42)</f>
        <v>5542000</v>
      </c>
      <c r="D40" s="115"/>
      <c r="E40" s="115"/>
    </row>
    <row r="41" spans="1:4" ht="12.75">
      <c r="A41" s="98"/>
      <c r="B41" s="106"/>
      <c r="C41" s="100"/>
      <c r="D41" s="115"/>
    </row>
    <row r="42" spans="1:3" ht="12.75">
      <c r="A42" s="98" t="s">
        <v>269</v>
      </c>
      <c r="B42" s="101">
        <v>5169000</v>
      </c>
      <c r="C42" s="102">
        <v>5542000</v>
      </c>
    </row>
    <row r="43" spans="1:3" ht="13.5" thickBot="1">
      <c r="A43" s="98"/>
      <c r="B43" s="117"/>
      <c r="C43" s="104"/>
    </row>
    <row r="44" spans="1:3" ht="12.75">
      <c r="A44" s="91"/>
      <c r="B44" s="118"/>
      <c r="C44" s="102"/>
    </row>
    <row r="45" spans="1:5" ht="15.75" thickBot="1">
      <c r="A45" s="109" t="s">
        <v>32</v>
      </c>
      <c r="B45" s="119">
        <f>B40-B26</f>
        <v>-799847.5</v>
      </c>
      <c r="C45" s="111">
        <f>C40-C26</f>
        <v>717714</v>
      </c>
      <c r="E45" s="115"/>
    </row>
    <row r="46" spans="1:3" ht="15">
      <c r="A46" s="120"/>
      <c r="B46" s="120"/>
      <c r="C46" s="121"/>
    </row>
    <row r="47" spans="1:3" ht="12.75">
      <c r="A47" s="122"/>
      <c r="B47" s="122"/>
      <c r="C47" s="115"/>
    </row>
    <row r="48" spans="1:2" ht="15">
      <c r="A48" s="90" t="s">
        <v>270</v>
      </c>
      <c r="B48" s="90"/>
    </row>
    <row r="49" ht="13.5" thickBot="1">
      <c r="C49" s="4" t="s">
        <v>2</v>
      </c>
    </row>
    <row r="50" spans="1:3" ht="12.75">
      <c r="A50" s="91" t="s">
        <v>28</v>
      </c>
      <c r="B50" s="341" t="s">
        <v>42</v>
      </c>
      <c r="C50" s="342"/>
    </row>
    <row r="51" spans="1:3" ht="13.5" thickBot="1">
      <c r="A51" s="92"/>
      <c r="B51" s="113" t="s">
        <v>115</v>
      </c>
      <c r="C51" s="94" t="s">
        <v>158</v>
      </c>
    </row>
    <row r="52" spans="1:3" ht="15.75" thickBot="1">
      <c r="A52" s="95" t="s">
        <v>43</v>
      </c>
      <c r="B52" s="114">
        <v>17388365</v>
      </c>
      <c r="C52" s="123">
        <f>SUM(C54:C60)</f>
        <v>15015737</v>
      </c>
    </row>
    <row r="53" spans="1:3" ht="12.75">
      <c r="A53" s="98"/>
      <c r="B53" s="124"/>
      <c r="C53" s="125"/>
    </row>
    <row r="54" spans="1:3" ht="12.75">
      <c r="A54" s="98" t="s">
        <v>223</v>
      </c>
      <c r="B54" s="118"/>
      <c r="C54" s="126">
        <v>90518</v>
      </c>
    </row>
    <row r="55" spans="1:3" ht="12.75">
      <c r="A55" s="98" t="s">
        <v>224</v>
      </c>
      <c r="B55" s="118"/>
      <c r="C55" s="126">
        <v>286235</v>
      </c>
    </row>
    <row r="56" spans="1:3" ht="12.75">
      <c r="A56" s="98" t="s">
        <v>225</v>
      </c>
      <c r="B56" s="118"/>
      <c r="C56" s="126">
        <v>146699</v>
      </c>
    </row>
    <row r="57" spans="1:3" ht="12.75">
      <c r="A57" s="98" t="s">
        <v>226</v>
      </c>
      <c r="B57" s="118"/>
      <c r="C57" s="126">
        <v>2415014</v>
      </c>
    </row>
    <row r="58" spans="1:3" ht="12.75">
      <c r="A58" s="98" t="s">
        <v>227</v>
      </c>
      <c r="B58" s="118"/>
      <c r="C58" s="126">
        <v>3538725</v>
      </c>
    </row>
    <row r="59" spans="1:3" ht="12.75">
      <c r="A59" s="98" t="s">
        <v>228</v>
      </c>
      <c r="B59" s="118"/>
      <c r="C59" s="126">
        <v>8452000</v>
      </c>
    </row>
    <row r="60" spans="1:3" ht="12.75">
      <c r="A60" s="98" t="s">
        <v>229</v>
      </c>
      <c r="B60" s="118"/>
      <c r="C60" s="126">
        <v>86546</v>
      </c>
    </row>
    <row r="61" spans="1:3" ht="13.5" thickBot="1">
      <c r="A61" s="92"/>
      <c r="B61" s="127"/>
      <c r="C61" s="128"/>
    </row>
    <row r="62" spans="1:3" ht="15.75" thickBot="1">
      <c r="A62" s="109" t="s">
        <v>40</v>
      </c>
      <c r="B62" s="129">
        <v>16387000</v>
      </c>
      <c r="C62" s="123">
        <f>SUM(C64:C64)</f>
        <v>15015500</v>
      </c>
    </row>
    <row r="63" spans="1:3" ht="12.75">
      <c r="A63" s="98"/>
      <c r="B63" s="124"/>
      <c r="C63" s="125"/>
    </row>
    <row r="64" spans="1:3" ht="12.75">
      <c r="A64" s="98" t="s">
        <v>41</v>
      </c>
      <c r="B64" s="118"/>
      <c r="C64" s="126">
        <v>15015500</v>
      </c>
    </row>
    <row r="65" spans="1:3" ht="13.5" thickBot="1">
      <c r="A65" s="98"/>
      <c r="B65" s="127"/>
      <c r="C65" s="128"/>
    </row>
    <row r="66" spans="1:3" ht="12.75">
      <c r="A66" s="91"/>
      <c r="B66" s="118"/>
      <c r="C66" s="126"/>
    </row>
    <row r="67" spans="1:3" ht="15.75" thickBot="1">
      <c r="A67" s="109" t="s">
        <v>32</v>
      </c>
      <c r="B67" s="119">
        <f>B62-B52</f>
        <v>-1001365</v>
      </c>
      <c r="C67" s="130">
        <f>C62-C52</f>
        <v>-237</v>
      </c>
    </row>
  </sheetData>
  <sheetProtection/>
  <mergeCells count="3">
    <mergeCell ref="B7:C7"/>
    <mergeCell ref="B24:C24"/>
    <mergeCell ref="B50:C50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46.140625" style="0" customWidth="1"/>
    <col min="2" max="3" width="15.8515625" style="0" customWidth="1"/>
    <col min="4" max="5" width="15.8515625" style="115" customWidth="1"/>
    <col min="7" max="7" width="18.7109375" style="0" customWidth="1"/>
  </cols>
  <sheetData>
    <row r="2" spans="1:2" ht="15">
      <c r="A2" s="2" t="s">
        <v>160</v>
      </c>
      <c r="B2" s="2"/>
    </row>
    <row r="3" ht="13.5" customHeight="1"/>
    <row r="4" ht="13.5" customHeight="1"/>
    <row r="5" spans="1:2" ht="15">
      <c r="A5" s="90" t="s">
        <v>44</v>
      </c>
      <c r="B5" s="90"/>
    </row>
    <row r="6" ht="13.5" thickBot="1">
      <c r="C6" s="4" t="s">
        <v>2</v>
      </c>
    </row>
    <row r="7" spans="1:3" ht="12.75">
      <c r="A7" s="91" t="s">
        <v>28</v>
      </c>
      <c r="B7" s="341" t="s">
        <v>42</v>
      </c>
      <c r="C7" s="342"/>
    </row>
    <row r="8" spans="1:3" ht="13.5" thickBot="1">
      <c r="A8" s="92"/>
      <c r="B8" s="113" t="s">
        <v>115</v>
      </c>
      <c r="C8" s="94" t="s">
        <v>158</v>
      </c>
    </row>
    <row r="9" spans="1:3" ht="15.75" thickBot="1">
      <c r="A9" s="95" t="s">
        <v>43</v>
      </c>
      <c r="B9" s="131">
        <f>SUM(B11:B24)</f>
        <v>9477029</v>
      </c>
      <c r="C9" s="123">
        <f>SUM(C11:C24)</f>
        <v>10096165</v>
      </c>
    </row>
    <row r="10" spans="1:3" ht="12.75">
      <c r="A10" s="98"/>
      <c r="B10" s="124"/>
      <c r="C10" s="125"/>
    </row>
    <row r="11" spans="1:3" ht="12.75">
      <c r="A11" s="98" t="s">
        <v>33</v>
      </c>
      <c r="B11" s="132">
        <v>545822.5</v>
      </c>
      <c r="C11" s="126">
        <v>244955</v>
      </c>
    </row>
    <row r="12" spans="1:3" ht="12.75">
      <c r="A12" s="98" t="s">
        <v>34</v>
      </c>
      <c r="B12" s="132">
        <v>192705</v>
      </c>
      <c r="C12" s="126">
        <v>181272</v>
      </c>
    </row>
    <row r="13" spans="1:3" ht="12.75">
      <c r="A13" s="98" t="s">
        <v>45</v>
      </c>
      <c r="B13" s="132">
        <v>1953116.5</v>
      </c>
      <c r="C13" s="126">
        <v>2074978</v>
      </c>
    </row>
    <row r="14" spans="1:3" ht="12.75">
      <c r="A14" s="98" t="s">
        <v>46</v>
      </c>
      <c r="B14" s="132">
        <v>-19578</v>
      </c>
      <c r="C14" s="126">
        <v>0</v>
      </c>
    </row>
    <row r="15" spans="1:3" ht="12.75">
      <c r="A15" s="98" t="s">
        <v>47</v>
      </c>
      <c r="B15" s="132">
        <v>348871</v>
      </c>
      <c r="C15" s="126">
        <v>291916</v>
      </c>
    </row>
    <row r="16" spans="1:3" ht="12.75">
      <c r="A16" s="98" t="s">
        <v>139</v>
      </c>
      <c r="B16" s="132">
        <v>1885013</v>
      </c>
      <c r="C16" s="126">
        <v>1892266</v>
      </c>
    </row>
    <row r="17" spans="1:3" ht="12.75">
      <c r="A17" s="98" t="s">
        <v>35</v>
      </c>
      <c r="B17" s="132">
        <v>54429.5</v>
      </c>
      <c r="C17" s="126">
        <v>47598</v>
      </c>
    </row>
    <row r="18" spans="1:3" ht="12.75">
      <c r="A18" s="98" t="s">
        <v>36</v>
      </c>
      <c r="B18" s="132">
        <v>1381937.5</v>
      </c>
      <c r="C18" s="126">
        <v>1490703</v>
      </c>
    </row>
    <row r="19" spans="1:3" ht="12.75">
      <c r="A19" s="98" t="s">
        <v>151</v>
      </c>
      <c r="B19" s="132">
        <v>2810607</v>
      </c>
      <c r="C19" s="126">
        <v>3319119</v>
      </c>
    </row>
    <row r="20" spans="1:3" ht="12.75">
      <c r="A20" s="98" t="s">
        <v>37</v>
      </c>
      <c r="B20" s="132">
        <v>112120.5</v>
      </c>
      <c r="C20" s="126">
        <v>121330</v>
      </c>
    </row>
    <row r="21" spans="1:3" ht="12.75">
      <c r="A21" s="98" t="s">
        <v>38</v>
      </c>
      <c r="B21" s="132">
        <v>9485.5</v>
      </c>
      <c r="C21" s="126">
        <v>12356</v>
      </c>
    </row>
    <row r="22" spans="1:3" ht="12.75">
      <c r="A22" s="98" t="s">
        <v>39</v>
      </c>
      <c r="B22" s="132">
        <v>76123</v>
      </c>
      <c r="C22" s="126">
        <v>210676</v>
      </c>
    </row>
    <row r="23" spans="1:3" ht="12.75">
      <c r="A23" s="98" t="s">
        <v>92</v>
      </c>
      <c r="B23" s="132">
        <v>117508</v>
      </c>
      <c r="C23" s="126">
        <v>197949</v>
      </c>
    </row>
    <row r="24" spans="1:3" ht="12.75">
      <c r="A24" s="98" t="s">
        <v>153</v>
      </c>
      <c r="B24" s="132">
        <v>8868</v>
      </c>
      <c r="C24" s="126">
        <v>11047</v>
      </c>
    </row>
    <row r="25" spans="1:3" ht="13.5" thickBot="1">
      <c r="A25" s="98"/>
      <c r="B25" s="117"/>
      <c r="C25" s="128"/>
    </row>
    <row r="26" spans="1:3" ht="15.75" thickBot="1">
      <c r="A26" s="95" t="s">
        <v>49</v>
      </c>
      <c r="B26" s="133">
        <f>SUM(B28)</f>
        <v>7695996</v>
      </c>
      <c r="C26" s="123">
        <f>SUM(C28:C28)</f>
        <v>8729000</v>
      </c>
    </row>
    <row r="27" spans="1:3" ht="12.75">
      <c r="A27" s="98"/>
      <c r="B27" s="134"/>
      <c r="C27" s="125"/>
    </row>
    <row r="28" spans="1:3" ht="12.75">
      <c r="A28" s="98" t="s">
        <v>48</v>
      </c>
      <c r="B28" s="132">
        <v>7695996</v>
      </c>
      <c r="C28" s="126">
        <v>8729000</v>
      </c>
    </row>
    <row r="29" spans="1:3" ht="13.5" thickBot="1">
      <c r="A29" s="98"/>
      <c r="B29" s="117"/>
      <c r="C29" s="128"/>
    </row>
    <row r="30" spans="1:3" ht="12.75">
      <c r="A30" s="91"/>
      <c r="B30" s="118"/>
      <c r="C30" s="126"/>
    </row>
    <row r="31" spans="1:3" ht="15.75" thickBot="1">
      <c r="A31" s="109" t="s">
        <v>32</v>
      </c>
      <c r="B31" s="119">
        <f>B26-B9</f>
        <v>-1781033</v>
      </c>
      <c r="C31" s="130">
        <f>C26-C9</f>
        <v>-1367165</v>
      </c>
    </row>
    <row r="32" spans="1:2" ht="12.75">
      <c r="A32" s="135"/>
      <c r="B32" s="135"/>
    </row>
    <row r="33" ht="12.75">
      <c r="B33" s="115"/>
    </row>
    <row r="34" spans="1:2" ht="15">
      <c r="A34" s="90" t="s">
        <v>50</v>
      </c>
      <c r="B34" s="136"/>
    </row>
    <row r="35" spans="2:3" ht="13.5" thickBot="1">
      <c r="B35" s="115"/>
      <c r="C35" s="4" t="s">
        <v>2</v>
      </c>
    </row>
    <row r="36" spans="1:3" ht="12.75">
      <c r="A36" s="91" t="s">
        <v>28</v>
      </c>
      <c r="B36" s="341" t="s">
        <v>42</v>
      </c>
      <c r="C36" s="342"/>
    </row>
    <row r="37" spans="1:3" ht="13.5" thickBot="1">
      <c r="A37" s="92"/>
      <c r="B37" s="113" t="s">
        <v>115</v>
      </c>
      <c r="C37" s="94" t="s">
        <v>158</v>
      </c>
    </row>
    <row r="38" spans="1:3" ht="15.75" thickBot="1">
      <c r="A38" s="95" t="s">
        <v>43</v>
      </c>
      <c r="B38" s="131">
        <f>SUM(B40:B53)</f>
        <v>5015474.5</v>
      </c>
      <c r="C38" s="123">
        <f>SUM(C40:C53)</f>
        <v>5822511</v>
      </c>
    </row>
    <row r="39" spans="1:3" ht="12.75">
      <c r="A39" s="98"/>
      <c r="B39" s="124"/>
      <c r="C39" s="125"/>
    </row>
    <row r="40" spans="1:3" ht="12.75">
      <c r="A40" s="98" t="s">
        <v>33</v>
      </c>
      <c r="B40" s="132">
        <v>289881</v>
      </c>
      <c r="C40" s="126">
        <v>854910</v>
      </c>
    </row>
    <row r="41" spans="1:3" ht="12.75">
      <c r="A41" s="98" t="s">
        <v>34</v>
      </c>
      <c r="B41" s="132">
        <v>76910</v>
      </c>
      <c r="C41" s="126">
        <v>92263</v>
      </c>
    </row>
    <row r="42" spans="1:3" ht="12.75">
      <c r="A42" s="98" t="s">
        <v>45</v>
      </c>
      <c r="B42" s="132">
        <v>171103</v>
      </c>
      <c r="C42" s="126">
        <v>236403</v>
      </c>
    </row>
    <row r="43" spans="1:3" ht="12.75">
      <c r="A43" s="98" t="s">
        <v>46</v>
      </c>
      <c r="B43" s="132">
        <v>42599</v>
      </c>
      <c r="C43" s="126">
        <v>0</v>
      </c>
    </row>
    <row r="44" spans="1:3" ht="12.75">
      <c r="A44" s="98" t="s">
        <v>47</v>
      </c>
      <c r="B44" s="132">
        <v>111311</v>
      </c>
      <c r="C44" s="126">
        <v>127293</v>
      </c>
    </row>
    <row r="45" spans="1:3" ht="12.75">
      <c r="A45" s="98" t="s">
        <v>138</v>
      </c>
      <c r="B45" s="132">
        <v>542895</v>
      </c>
      <c r="C45" s="126">
        <v>656860</v>
      </c>
    </row>
    <row r="46" spans="1:3" ht="12.75">
      <c r="A46" s="98" t="s">
        <v>35</v>
      </c>
      <c r="B46" s="132">
        <v>8803</v>
      </c>
      <c r="C46" s="126">
        <v>26947</v>
      </c>
    </row>
    <row r="47" spans="1:3" ht="12.75">
      <c r="A47" s="98" t="s">
        <v>36</v>
      </c>
      <c r="B47" s="132">
        <v>1028720.5</v>
      </c>
      <c r="C47" s="126">
        <v>842358</v>
      </c>
    </row>
    <row r="48" spans="1:3" ht="12.75">
      <c r="A48" s="98" t="s">
        <v>151</v>
      </c>
      <c r="B48" s="132">
        <v>2512304</v>
      </c>
      <c r="C48" s="126">
        <v>2575728</v>
      </c>
    </row>
    <row r="49" spans="1:3" ht="12.75">
      <c r="A49" s="98" t="s">
        <v>37</v>
      </c>
      <c r="B49" s="132">
        <v>97191.5</v>
      </c>
      <c r="C49" s="126">
        <v>95634</v>
      </c>
    </row>
    <row r="50" spans="1:3" ht="12.75">
      <c r="A50" s="98" t="s">
        <v>38</v>
      </c>
      <c r="B50" s="132">
        <v>8110.5</v>
      </c>
      <c r="C50" s="126">
        <v>13402</v>
      </c>
    </row>
    <row r="51" spans="1:3" ht="12.75">
      <c r="A51" s="98" t="s">
        <v>39</v>
      </c>
      <c r="B51" s="132">
        <v>75701</v>
      </c>
      <c r="C51" s="126">
        <v>217751</v>
      </c>
    </row>
    <row r="52" spans="1:3" ht="12.75">
      <c r="A52" s="98" t="s">
        <v>92</v>
      </c>
      <c r="B52" s="132">
        <v>41077</v>
      </c>
      <c r="C52" s="126">
        <v>71915</v>
      </c>
    </row>
    <row r="53" spans="1:3" ht="12.75">
      <c r="A53" s="98" t="s">
        <v>153</v>
      </c>
      <c r="B53" s="132">
        <v>8868</v>
      </c>
      <c r="C53" s="126">
        <v>11047</v>
      </c>
    </row>
    <row r="54" spans="1:3" ht="13.5" thickBot="1">
      <c r="A54" s="98"/>
      <c r="B54" s="117"/>
      <c r="C54" s="128"/>
    </row>
    <row r="55" spans="1:3" ht="15.75" thickBot="1">
      <c r="A55" s="95" t="s">
        <v>49</v>
      </c>
      <c r="B55" s="133">
        <f>SUM(B57)</f>
        <v>5136000</v>
      </c>
      <c r="C55" s="123">
        <f>SUM(C57:C57)</f>
        <v>5438000</v>
      </c>
    </row>
    <row r="56" spans="1:3" ht="12.75">
      <c r="A56" s="98"/>
      <c r="B56" s="134"/>
      <c r="C56" s="125"/>
    </row>
    <row r="57" spans="1:3" ht="12.75">
      <c r="A57" s="98" t="s">
        <v>51</v>
      </c>
      <c r="B57" s="132">
        <v>5136000</v>
      </c>
      <c r="C57" s="126">
        <v>5438000</v>
      </c>
    </row>
    <row r="58" spans="1:3" ht="13.5" thickBot="1">
      <c r="A58" s="98"/>
      <c r="B58" s="117"/>
      <c r="C58" s="128"/>
    </row>
    <row r="59" spans="1:3" ht="12.75">
      <c r="A59" s="91"/>
      <c r="B59" s="118"/>
      <c r="C59" s="126"/>
    </row>
    <row r="60" spans="1:3" ht="15.75" thickBot="1">
      <c r="A60" s="109" t="s">
        <v>32</v>
      </c>
      <c r="B60" s="119">
        <f>B55-B38</f>
        <v>120525.5</v>
      </c>
      <c r="C60" s="130">
        <f>C55-C38</f>
        <v>-384511</v>
      </c>
    </row>
    <row r="61" spans="1:2" ht="12.75">
      <c r="A61" s="135"/>
      <c r="B61" s="135"/>
    </row>
    <row r="62" spans="1:2" ht="12.75">
      <c r="A62" s="135"/>
      <c r="B62" s="135"/>
    </row>
    <row r="63" spans="1:2" ht="15">
      <c r="A63" s="2" t="s">
        <v>160</v>
      </c>
      <c r="B63" s="2"/>
    </row>
    <row r="64" spans="1:2" ht="12.75">
      <c r="A64" s="135"/>
      <c r="B64" s="135"/>
    </row>
    <row r="65" spans="1:2" ht="12.75">
      <c r="A65" s="135"/>
      <c r="B65" s="135"/>
    </row>
    <row r="66" spans="1:5" ht="15">
      <c r="A66" s="90" t="s">
        <v>131</v>
      </c>
      <c r="B66" s="90"/>
      <c r="D66"/>
      <c r="E66"/>
    </row>
    <row r="67" spans="3:5" ht="13.5" thickBot="1">
      <c r="C67" s="4" t="s">
        <v>2</v>
      </c>
      <c r="D67"/>
      <c r="E67"/>
    </row>
    <row r="68" spans="1:5" ht="12.75">
      <c r="A68" s="91" t="s">
        <v>28</v>
      </c>
      <c r="B68" s="341" t="s">
        <v>42</v>
      </c>
      <c r="C68" s="342"/>
      <c r="D68"/>
      <c r="E68"/>
    </row>
    <row r="69" spans="1:5" ht="13.5" thickBot="1">
      <c r="A69" s="92"/>
      <c r="B69" s="113" t="s">
        <v>115</v>
      </c>
      <c r="C69" s="137" t="s">
        <v>158</v>
      </c>
      <c r="D69"/>
      <c r="E69"/>
    </row>
    <row r="70" spans="1:5" ht="15.75" thickBot="1">
      <c r="A70" s="95" t="s">
        <v>43</v>
      </c>
      <c r="B70" s="138">
        <f>SUM(B72+B76)</f>
        <v>2957794</v>
      </c>
      <c r="C70" s="123">
        <f>SUM(C73:C78)</f>
        <v>12215550</v>
      </c>
      <c r="D70"/>
      <c r="E70"/>
    </row>
    <row r="71" spans="1:5" ht="12.75">
      <c r="A71" s="98"/>
      <c r="B71" s="139"/>
      <c r="C71" s="125"/>
      <c r="D71"/>
      <c r="E71"/>
    </row>
    <row r="72" spans="1:5" ht="12.75">
      <c r="A72" s="98" t="s">
        <v>221</v>
      </c>
      <c r="B72" s="132">
        <f>SUM(B73:B75)</f>
        <v>1936873</v>
      </c>
      <c r="C72" s="126">
        <v>0</v>
      </c>
      <c r="D72"/>
      <c r="E72"/>
    </row>
    <row r="73" spans="1:3" s="88" customFormat="1" ht="12">
      <c r="A73" s="140" t="s">
        <v>132</v>
      </c>
      <c r="B73" s="141">
        <v>998892</v>
      </c>
      <c r="C73" s="142"/>
    </row>
    <row r="74" spans="1:3" s="88" customFormat="1" ht="12">
      <c r="A74" s="140" t="s">
        <v>133</v>
      </c>
      <c r="B74" s="141">
        <v>169372</v>
      </c>
      <c r="C74" s="142"/>
    </row>
    <row r="75" spans="1:3" s="88" customFormat="1" ht="12">
      <c r="A75" s="140" t="s">
        <v>134</v>
      </c>
      <c r="B75" s="141">
        <v>768609</v>
      </c>
      <c r="C75" s="142"/>
    </row>
    <row r="76" spans="1:5" ht="12.75">
      <c r="A76" s="98" t="s">
        <v>222</v>
      </c>
      <c r="B76" s="132">
        <f>SUM(B77:B78)</f>
        <v>1020921</v>
      </c>
      <c r="C76" s="126">
        <f>SUM(C77:C83)</f>
        <v>12215550</v>
      </c>
      <c r="D76"/>
      <c r="E76"/>
    </row>
    <row r="77" spans="1:3" s="88" customFormat="1" ht="12">
      <c r="A77" s="140" t="s">
        <v>135</v>
      </c>
      <c r="B77" s="141">
        <v>252312</v>
      </c>
      <c r="C77" s="142"/>
    </row>
    <row r="78" spans="1:3" s="88" customFormat="1" ht="12">
      <c r="A78" s="140" t="s">
        <v>136</v>
      </c>
      <c r="B78" s="141">
        <v>768609</v>
      </c>
      <c r="C78" s="142"/>
    </row>
    <row r="79" spans="1:3" s="88" customFormat="1" ht="12">
      <c r="A79" s="140" t="s">
        <v>217</v>
      </c>
      <c r="B79" s="141"/>
      <c r="C79" s="142">
        <v>4963000</v>
      </c>
    </row>
    <row r="80" spans="1:3" s="88" customFormat="1" ht="12">
      <c r="A80" s="140" t="s">
        <v>218</v>
      </c>
      <c r="B80" s="141"/>
      <c r="C80" s="142">
        <v>4848222</v>
      </c>
    </row>
    <row r="81" spans="1:3" s="88" customFormat="1" ht="12">
      <c r="A81" s="140" t="s">
        <v>271</v>
      </c>
      <c r="B81" s="141"/>
      <c r="C81" s="142">
        <v>2205003</v>
      </c>
    </row>
    <row r="82" spans="1:3" s="88" customFormat="1" ht="12">
      <c r="A82" s="140" t="s">
        <v>219</v>
      </c>
      <c r="B82" s="141"/>
      <c r="C82" s="142"/>
    </row>
    <row r="83" spans="1:3" s="88" customFormat="1" ht="12.75" thickBot="1">
      <c r="A83" s="140" t="s">
        <v>220</v>
      </c>
      <c r="B83" s="143"/>
      <c r="C83" s="144">
        <v>199325</v>
      </c>
    </row>
    <row r="84" spans="1:5" ht="15.75" thickBot="1">
      <c r="A84" s="95" t="s">
        <v>40</v>
      </c>
      <c r="B84" s="145">
        <v>0</v>
      </c>
      <c r="C84" s="123">
        <f>SUM(C86:C86)</f>
        <v>12215550</v>
      </c>
      <c r="D84"/>
      <c r="E84"/>
    </row>
    <row r="85" spans="1:5" ht="12.75">
      <c r="A85" s="98"/>
      <c r="B85" s="139"/>
      <c r="C85" s="125"/>
      <c r="D85"/>
      <c r="E85"/>
    </row>
    <row r="86" spans="1:5" ht="12.75">
      <c r="A86" s="98" t="s">
        <v>144</v>
      </c>
      <c r="B86" s="132">
        <v>2694000</v>
      </c>
      <c r="C86" s="126">
        <v>12215550</v>
      </c>
      <c r="D86"/>
      <c r="E86"/>
    </row>
    <row r="87" spans="1:5" ht="13.5" thickBot="1">
      <c r="A87" s="98"/>
      <c r="B87" s="46"/>
      <c r="C87" s="128"/>
      <c r="D87"/>
      <c r="E87"/>
    </row>
    <row r="88" spans="1:5" ht="12.75">
      <c r="A88" s="91"/>
      <c r="B88" s="19"/>
      <c r="C88" s="126"/>
      <c r="D88"/>
      <c r="E88"/>
    </row>
    <row r="89" spans="1:5" ht="15.75" thickBot="1">
      <c r="A89" s="109" t="s">
        <v>32</v>
      </c>
      <c r="B89" s="146">
        <v>0</v>
      </c>
      <c r="C89" s="130">
        <f>C84-C70</f>
        <v>0</v>
      </c>
      <c r="D89"/>
      <c r="E89"/>
    </row>
    <row r="92" spans="1:5" ht="15">
      <c r="A92" s="90" t="s">
        <v>57</v>
      </c>
      <c r="B92" s="136"/>
      <c r="D92"/>
      <c r="E92"/>
    </row>
    <row r="93" spans="2:5" ht="13.5" thickBot="1">
      <c r="B93" s="115"/>
      <c r="C93" s="4" t="s">
        <v>2</v>
      </c>
      <c r="D93"/>
      <c r="E93"/>
    </row>
    <row r="94" spans="1:5" ht="12.75">
      <c r="A94" s="91" t="s">
        <v>28</v>
      </c>
      <c r="B94" s="341" t="s">
        <v>42</v>
      </c>
      <c r="C94" s="342"/>
      <c r="D94"/>
      <c r="E94"/>
    </row>
    <row r="95" spans="1:5" ht="13.5" thickBot="1">
      <c r="A95" s="98"/>
      <c r="B95" s="113" t="s">
        <v>115</v>
      </c>
      <c r="C95" s="94" t="s">
        <v>158</v>
      </c>
      <c r="D95"/>
      <c r="E95"/>
    </row>
    <row r="96" spans="1:5" ht="15.75" thickBot="1">
      <c r="A96" s="95" t="s">
        <v>43</v>
      </c>
      <c r="B96" s="147">
        <f>SUM(B98:B110)</f>
        <v>5668451.5</v>
      </c>
      <c r="C96" s="148">
        <f>SUM(C98:C110)</f>
        <v>6209878</v>
      </c>
      <c r="D96"/>
      <c r="E96"/>
    </row>
    <row r="97" spans="1:5" ht="12.75">
      <c r="A97" s="98"/>
      <c r="B97" s="134"/>
      <c r="C97" s="126"/>
      <c r="D97"/>
      <c r="E97"/>
    </row>
    <row r="98" spans="1:5" ht="12.75">
      <c r="A98" s="98" t="s">
        <v>33</v>
      </c>
      <c r="B98" s="132">
        <v>602768.5</v>
      </c>
      <c r="C98" s="126">
        <v>482570</v>
      </c>
      <c r="D98"/>
      <c r="E98"/>
    </row>
    <row r="99" spans="1:5" ht="12.75">
      <c r="A99" s="98" t="s">
        <v>52</v>
      </c>
      <c r="B99" s="132">
        <v>51606.5</v>
      </c>
      <c r="C99" s="126">
        <v>26802</v>
      </c>
      <c r="D99"/>
      <c r="E99"/>
    </row>
    <row r="100" spans="1:5" ht="12.75">
      <c r="A100" s="98" t="s">
        <v>53</v>
      </c>
      <c r="B100" s="132">
        <v>1642504</v>
      </c>
      <c r="C100" s="126">
        <v>2023128</v>
      </c>
      <c r="D100"/>
      <c r="E100"/>
    </row>
    <row r="101" spans="1:5" ht="12.75">
      <c r="A101" s="98" t="s">
        <v>54</v>
      </c>
      <c r="B101" s="132">
        <v>312650</v>
      </c>
      <c r="C101" s="126">
        <v>267552</v>
      </c>
      <c r="D101"/>
      <c r="E101"/>
    </row>
    <row r="102" spans="1:5" ht="12.75">
      <c r="A102" s="98" t="s">
        <v>89</v>
      </c>
      <c r="B102" s="132">
        <v>63532</v>
      </c>
      <c r="C102" s="126">
        <v>70063</v>
      </c>
      <c r="D102"/>
      <c r="E102"/>
    </row>
    <row r="103" spans="1:5" ht="12.75">
      <c r="A103" s="98" t="s">
        <v>35</v>
      </c>
      <c r="B103" s="132">
        <v>3003</v>
      </c>
      <c r="C103" s="126">
        <v>10674</v>
      </c>
      <c r="D103"/>
      <c r="E103"/>
    </row>
    <row r="104" spans="1:5" ht="12.75">
      <c r="A104" s="98" t="s">
        <v>36</v>
      </c>
      <c r="B104" s="132">
        <v>1073927</v>
      </c>
      <c r="C104" s="126">
        <v>920405</v>
      </c>
      <c r="D104"/>
      <c r="E104"/>
    </row>
    <row r="105" spans="1:5" ht="12.75">
      <c r="A105" s="98" t="s">
        <v>151</v>
      </c>
      <c r="B105" s="132">
        <v>1701178</v>
      </c>
      <c r="C105" s="126">
        <v>2031792</v>
      </c>
      <c r="D105"/>
      <c r="E105"/>
    </row>
    <row r="106" spans="1:5" ht="12.75">
      <c r="A106" s="98" t="s">
        <v>37</v>
      </c>
      <c r="B106" s="132">
        <v>90618</v>
      </c>
      <c r="C106" s="126">
        <v>107215</v>
      </c>
      <c r="D106"/>
      <c r="E106"/>
    </row>
    <row r="107" spans="1:5" ht="12.75">
      <c r="A107" s="98" t="s">
        <v>38</v>
      </c>
      <c r="B107" s="132">
        <v>5011.5</v>
      </c>
      <c r="C107" s="126">
        <v>7902</v>
      </c>
      <c r="D107"/>
      <c r="E107"/>
    </row>
    <row r="108" spans="1:5" ht="12.75">
      <c r="A108" s="98" t="s">
        <v>39</v>
      </c>
      <c r="B108" s="132">
        <v>76101</v>
      </c>
      <c r="C108" s="126">
        <v>210151</v>
      </c>
      <c r="D108"/>
      <c r="E108"/>
    </row>
    <row r="109" spans="1:5" ht="12.75">
      <c r="A109" s="98" t="s">
        <v>92</v>
      </c>
      <c r="B109" s="132">
        <v>36684</v>
      </c>
      <c r="C109" s="126">
        <v>40577</v>
      </c>
      <c r="D109"/>
      <c r="E109"/>
    </row>
    <row r="110" spans="1:5" ht="12.75">
      <c r="A110" s="98" t="s">
        <v>153</v>
      </c>
      <c r="B110" s="132">
        <v>8868</v>
      </c>
      <c r="C110" s="126">
        <v>11047</v>
      </c>
      <c r="D110"/>
      <c r="E110"/>
    </row>
    <row r="111" spans="1:5" ht="13.5" thickBot="1">
      <c r="A111" s="98"/>
      <c r="B111" s="132"/>
      <c r="C111" s="126"/>
      <c r="D111"/>
      <c r="E111"/>
    </row>
    <row r="112" spans="1:5" ht="15.75" thickBot="1">
      <c r="A112" s="95" t="s">
        <v>55</v>
      </c>
      <c r="B112" s="149">
        <f>SUM(B114:B114)</f>
        <v>917858</v>
      </c>
      <c r="C112" s="150">
        <f>SUM(C114:C114)</f>
        <v>852031</v>
      </c>
      <c r="D112"/>
      <c r="E112"/>
    </row>
    <row r="113" spans="1:5" ht="12.75">
      <c r="A113" s="98"/>
      <c r="B113" s="132"/>
      <c r="C113" s="126"/>
      <c r="D113"/>
      <c r="E113"/>
    </row>
    <row r="114" spans="1:5" ht="12.75">
      <c r="A114" s="98" t="s">
        <v>137</v>
      </c>
      <c r="B114" s="132">
        <v>917858</v>
      </c>
      <c r="C114" s="126">
        <v>852031</v>
      </c>
      <c r="D114"/>
      <c r="E114"/>
    </row>
    <row r="115" spans="1:5" ht="13.5" thickBot="1">
      <c r="A115" s="98"/>
      <c r="B115" s="132"/>
      <c r="C115" s="126"/>
      <c r="D115"/>
      <c r="E115"/>
    </row>
    <row r="116" spans="1:5" ht="15.75" thickBot="1">
      <c r="A116" s="95" t="s">
        <v>40</v>
      </c>
      <c r="B116" s="149">
        <f>SUM(B118)</f>
        <v>3858664</v>
      </c>
      <c r="C116" s="150">
        <f>SUM(C118:C119)</f>
        <v>4930000</v>
      </c>
      <c r="D116"/>
      <c r="E116"/>
    </row>
    <row r="117" spans="1:5" ht="12.75">
      <c r="A117" s="98"/>
      <c r="B117" s="132"/>
      <c r="C117" s="126"/>
      <c r="D117"/>
      <c r="E117"/>
    </row>
    <row r="118" spans="1:5" ht="12.75">
      <c r="A118" s="98" t="s">
        <v>58</v>
      </c>
      <c r="B118" s="132">
        <v>3858664</v>
      </c>
      <c r="C118" s="126">
        <v>4930000</v>
      </c>
      <c r="D118"/>
      <c r="E118"/>
    </row>
    <row r="119" spans="1:5" ht="13.5" thickBot="1">
      <c r="A119" s="98"/>
      <c r="B119" s="132"/>
      <c r="C119" s="126"/>
      <c r="D119"/>
      <c r="E119"/>
    </row>
    <row r="120" spans="1:5" ht="12.75">
      <c r="A120" s="91"/>
      <c r="B120" s="134"/>
      <c r="C120" s="125"/>
      <c r="D120"/>
      <c r="E120"/>
    </row>
    <row r="121" spans="1:5" ht="15.75" thickBot="1">
      <c r="A121" s="109" t="s">
        <v>32</v>
      </c>
      <c r="B121" s="119">
        <f>SUM(B116+B112-B96)</f>
        <v>-891929.5</v>
      </c>
      <c r="C121" s="130">
        <f>SUM(C116+C112-C96)</f>
        <v>-427847</v>
      </c>
      <c r="D121"/>
      <c r="E121"/>
    </row>
    <row r="123" spans="1:5" ht="12.75">
      <c r="A123" s="89" t="s">
        <v>205</v>
      </c>
      <c r="D123"/>
      <c r="E123"/>
    </row>
    <row r="124" ht="12.75">
      <c r="A124" t="s">
        <v>215</v>
      </c>
    </row>
    <row r="125" ht="12.75">
      <c r="A125" t="s">
        <v>216</v>
      </c>
    </row>
    <row r="128" spans="1:5" ht="15">
      <c r="A128" s="90" t="s">
        <v>116</v>
      </c>
      <c r="B128" s="90"/>
      <c r="D128"/>
      <c r="E128"/>
    </row>
    <row r="129" spans="3:5" ht="13.5" thickBot="1">
      <c r="C129" s="4" t="s">
        <v>2</v>
      </c>
      <c r="D129"/>
      <c r="E129"/>
    </row>
    <row r="130" spans="1:5" ht="12.75">
      <c r="A130" s="91" t="s">
        <v>28</v>
      </c>
      <c r="B130" s="341" t="s">
        <v>42</v>
      </c>
      <c r="C130" s="342"/>
      <c r="D130"/>
      <c r="E130"/>
    </row>
    <row r="131" spans="1:5" ht="13.5" thickBot="1">
      <c r="A131" s="98"/>
      <c r="B131" s="113" t="s">
        <v>211</v>
      </c>
      <c r="C131" s="94" t="s">
        <v>158</v>
      </c>
      <c r="D131"/>
      <c r="E131"/>
    </row>
    <row r="132" spans="1:5" ht="15.75" thickBot="1">
      <c r="A132" s="95" t="s">
        <v>43</v>
      </c>
      <c r="B132" s="149">
        <f>SUM(B134:B142)</f>
        <v>62109</v>
      </c>
      <c r="C132" s="150">
        <f>SUM(C134:C142)</f>
        <v>417507</v>
      </c>
      <c r="D132"/>
      <c r="E132"/>
    </row>
    <row r="133" spans="1:5" ht="12.75">
      <c r="A133" s="98"/>
      <c r="B133" s="151"/>
      <c r="C133" s="152"/>
      <c r="D133"/>
      <c r="E133"/>
    </row>
    <row r="134" spans="1:5" ht="12.75">
      <c r="A134" s="98" t="s">
        <v>33</v>
      </c>
      <c r="B134" s="153">
        <v>37511</v>
      </c>
      <c r="C134" s="152">
        <v>2674</v>
      </c>
      <c r="D134"/>
      <c r="E134"/>
    </row>
    <row r="135" spans="1:5" ht="12.75">
      <c r="A135" s="98" t="s">
        <v>130</v>
      </c>
      <c r="B135" s="153">
        <v>595</v>
      </c>
      <c r="C135" s="152">
        <v>28877</v>
      </c>
      <c r="D135"/>
      <c r="E135"/>
    </row>
    <row r="136" spans="1:5" ht="12.75">
      <c r="A136" s="98" t="s">
        <v>89</v>
      </c>
      <c r="B136" s="153">
        <v>4720</v>
      </c>
      <c r="C136" s="152">
        <v>14794</v>
      </c>
      <c r="D136"/>
      <c r="E136"/>
    </row>
    <row r="137" spans="1:5" ht="12.75">
      <c r="A137" s="98" t="s">
        <v>36</v>
      </c>
      <c r="B137" s="153">
        <v>1666</v>
      </c>
      <c r="C137" s="152">
        <v>9627</v>
      </c>
      <c r="D137"/>
      <c r="E137"/>
    </row>
    <row r="138" spans="1:5" ht="12.75">
      <c r="A138" s="98" t="s">
        <v>151</v>
      </c>
      <c r="B138" s="153">
        <v>16990</v>
      </c>
      <c r="C138" s="152">
        <v>332714</v>
      </c>
      <c r="D138"/>
      <c r="E138"/>
    </row>
    <row r="139" spans="1:5" ht="12.75">
      <c r="A139" s="98" t="s">
        <v>210</v>
      </c>
      <c r="B139" s="153">
        <v>0</v>
      </c>
      <c r="C139" s="152">
        <v>23549</v>
      </c>
      <c r="D139"/>
      <c r="E139"/>
    </row>
    <row r="140" spans="1:5" ht="12.75">
      <c r="A140" s="98" t="s">
        <v>38</v>
      </c>
      <c r="B140" s="153">
        <v>77</v>
      </c>
      <c r="C140" s="152">
        <v>1440</v>
      </c>
      <c r="D140"/>
      <c r="E140"/>
    </row>
    <row r="141" spans="1:5" ht="12.75">
      <c r="A141" s="98" t="s">
        <v>152</v>
      </c>
      <c r="B141" s="153">
        <v>0</v>
      </c>
      <c r="C141" s="152">
        <v>300</v>
      </c>
      <c r="D141"/>
      <c r="E141"/>
    </row>
    <row r="142" spans="1:5" ht="12.75">
      <c r="A142" s="98" t="s">
        <v>92</v>
      </c>
      <c r="B142" s="153">
        <v>550</v>
      </c>
      <c r="C142" s="152">
        <v>3532</v>
      </c>
      <c r="D142"/>
      <c r="E142"/>
    </row>
    <row r="143" spans="1:5" ht="13.5" thickBot="1">
      <c r="A143" s="98"/>
      <c r="B143" s="151"/>
      <c r="C143" s="152"/>
      <c r="D143"/>
      <c r="E143"/>
    </row>
    <row r="144" spans="1:5" ht="15.75" thickBot="1">
      <c r="A144" s="95" t="s">
        <v>55</v>
      </c>
      <c r="B144" s="149">
        <f>SUM(B146)</f>
        <v>2498</v>
      </c>
      <c r="C144" s="150">
        <f>SUM(C146:C146)</f>
        <v>151683</v>
      </c>
      <c r="D144"/>
      <c r="E144"/>
    </row>
    <row r="145" spans="1:5" ht="12.75">
      <c r="A145" s="98"/>
      <c r="B145" s="151"/>
      <c r="C145" s="152"/>
      <c r="D145"/>
      <c r="E145"/>
    </row>
    <row r="146" spans="1:5" ht="12.75">
      <c r="A146" s="98" t="s">
        <v>56</v>
      </c>
      <c r="B146" s="153">
        <v>2498</v>
      </c>
      <c r="C146" s="152">
        <v>151683</v>
      </c>
      <c r="D146"/>
      <c r="E146"/>
    </row>
    <row r="147" spans="1:5" ht="13.5" thickBot="1">
      <c r="A147" s="98"/>
      <c r="B147" s="151"/>
      <c r="C147" s="152"/>
      <c r="D147"/>
      <c r="E147"/>
    </row>
    <row r="148" spans="1:5" ht="15.75" thickBot="1">
      <c r="A148" s="95" t="s">
        <v>40</v>
      </c>
      <c r="B148" s="154">
        <v>0</v>
      </c>
      <c r="C148" s="150">
        <f>SUM(C150:C151)</f>
        <v>200000</v>
      </c>
      <c r="D148"/>
      <c r="E148"/>
    </row>
    <row r="149" spans="1:5" ht="12.75">
      <c r="A149" s="98"/>
      <c r="B149" s="151"/>
      <c r="C149" s="152"/>
      <c r="D149"/>
      <c r="E149"/>
    </row>
    <row r="150" spans="1:5" ht="12.75">
      <c r="A150" s="98" t="s">
        <v>117</v>
      </c>
      <c r="B150" s="153">
        <v>0</v>
      </c>
      <c r="C150" s="152">
        <v>200000</v>
      </c>
      <c r="D150"/>
      <c r="E150"/>
    </row>
    <row r="151" spans="1:5" ht="13.5" thickBot="1">
      <c r="A151" s="98"/>
      <c r="B151" s="19"/>
      <c r="C151" s="155"/>
      <c r="D151"/>
      <c r="E151"/>
    </row>
    <row r="152" spans="1:5" ht="12.75">
      <c r="A152" s="91"/>
      <c r="B152" s="156"/>
      <c r="C152" s="157"/>
      <c r="D152"/>
      <c r="E152"/>
    </row>
    <row r="153" spans="1:5" ht="15.75" thickBot="1">
      <c r="A153" s="109" t="s">
        <v>32</v>
      </c>
      <c r="B153" s="119">
        <f>SUM(B144-B132)</f>
        <v>-59611</v>
      </c>
      <c r="C153" s="111">
        <f>SUM(C148+C144-C132)</f>
        <v>-65824</v>
      </c>
      <c r="D153"/>
      <c r="E153"/>
    </row>
    <row r="154" spans="4:5" ht="12.75">
      <c r="D154"/>
      <c r="E154"/>
    </row>
    <row r="155" spans="1:5" ht="12.75">
      <c r="A155" s="89" t="s">
        <v>205</v>
      </c>
      <c r="D155"/>
      <c r="E155"/>
    </row>
    <row r="156" ht="12.75">
      <c r="A156" t="s">
        <v>212</v>
      </c>
    </row>
    <row r="157" ht="12.75">
      <c r="A157" t="s">
        <v>213</v>
      </c>
    </row>
    <row r="158" ht="12.75">
      <c r="A158" t="s">
        <v>214</v>
      </c>
    </row>
  </sheetData>
  <sheetProtection/>
  <mergeCells count="5">
    <mergeCell ref="B130:C130"/>
    <mergeCell ref="B7:C7"/>
    <mergeCell ref="B36:C36"/>
    <mergeCell ref="B68:C68"/>
    <mergeCell ref="B94:C9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0"/>
  <sheetViews>
    <sheetView zoomScale="75" zoomScaleNormal="75" zoomScalePageLayoutView="0" workbookViewId="0" topLeftCell="A46">
      <selection activeCell="C55" sqref="C55"/>
    </sheetView>
  </sheetViews>
  <sheetFormatPr defaultColWidth="9.140625" defaultRowHeight="12.75"/>
  <cols>
    <col min="2" max="2" width="45.7109375" style="0" customWidth="1"/>
    <col min="3" max="5" width="15.7109375" style="115" customWidth="1"/>
    <col min="6" max="6" width="13.140625" style="0" customWidth="1"/>
  </cols>
  <sheetData>
    <row r="2" spans="1:5" s="2" customFormat="1" ht="15">
      <c r="A2" s="2" t="s">
        <v>164</v>
      </c>
      <c r="C2" s="158"/>
      <c r="D2" s="158"/>
      <c r="E2" s="158"/>
    </row>
    <row r="3" spans="3:5" s="2" customFormat="1" ht="15">
      <c r="C3" s="158"/>
      <c r="D3" s="158"/>
      <c r="E3" s="158"/>
    </row>
    <row r="5" spans="1:5" s="3" customFormat="1" ht="12.75">
      <c r="A5" s="3" t="s">
        <v>1</v>
      </c>
      <c r="C5" s="159"/>
      <c r="D5" s="159"/>
      <c r="E5" s="159"/>
    </row>
    <row r="6" ht="13.5" thickBot="1">
      <c r="E6" s="160" t="s">
        <v>2</v>
      </c>
    </row>
    <row r="7" spans="1:5" ht="12.75">
      <c r="A7" s="5" t="s">
        <v>3</v>
      </c>
      <c r="B7" s="6" t="s">
        <v>4</v>
      </c>
      <c r="C7" s="161" t="s">
        <v>10</v>
      </c>
      <c r="D7" s="162" t="s">
        <v>42</v>
      </c>
      <c r="E7" s="163" t="s">
        <v>114</v>
      </c>
    </row>
    <row r="8" spans="1:5" ht="13.5" thickBot="1">
      <c r="A8" s="12"/>
      <c r="B8" s="13"/>
      <c r="C8" s="164" t="s">
        <v>14</v>
      </c>
      <c r="D8" s="165" t="s">
        <v>165</v>
      </c>
      <c r="E8" s="166"/>
    </row>
    <row r="9" spans="1:5" ht="12.75">
      <c r="A9" s="19"/>
      <c r="B9" s="20"/>
      <c r="C9" s="167"/>
      <c r="D9" s="168"/>
      <c r="E9" s="169"/>
    </row>
    <row r="10" spans="1:5" s="2" customFormat="1" ht="15">
      <c r="A10" s="25"/>
      <c r="B10" s="26" t="s">
        <v>16</v>
      </c>
      <c r="C10" s="170">
        <f>SUM(C12+C14+C16)</f>
        <v>28807500</v>
      </c>
      <c r="D10" s="171">
        <f>SUM(D12+D14+D16)</f>
        <v>28317074</v>
      </c>
      <c r="E10" s="30">
        <f>SUM(E12:E16)</f>
        <v>490426</v>
      </c>
    </row>
    <row r="11" spans="1:5" ht="12.75">
      <c r="A11" s="19"/>
      <c r="B11" s="20"/>
      <c r="C11" s="167"/>
      <c r="D11" s="172"/>
      <c r="E11" s="33"/>
    </row>
    <row r="12" spans="1:5" s="41" customFormat="1" ht="12.75">
      <c r="A12" s="34">
        <v>644002</v>
      </c>
      <c r="B12" s="35" t="s">
        <v>17</v>
      </c>
      <c r="C12" s="173">
        <v>8250000</v>
      </c>
      <c r="D12" s="174">
        <v>8477051</v>
      </c>
      <c r="E12" s="40">
        <f>SUM(C12-D12)</f>
        <v>-227051</v>
      </c>
    </row>
    <row r="13" spans="1:5" ht="12.75">
      <c r="A13" s="19"/>
      <c r="B13" s="20"/>
      <c r="C13" s="167"/>
      <c r="D13" s="172"/>
      <c r="E13" s="45"/>
    </row>
    <row r="14" spans="1:5" s="41" customFormat="1" ht="12.75">
      <c r="A14" s="34">
        <v>644002</v>
      </c>
      <c r="B14" s="35" t="s">
        <v>18</v>
      </c>
      <c r="C14" s="173">
        <v>5542000</v>
      </c>
      <c r="D14" s="174">
        <v>4824286</v>
      </c>
      <c r="E14" s="40">
        <f>SUM(C14-D14)</f>
        <v>717714</v>
      </c>
    </row>
    <row r="15" spans="1:5" ht="12.75">
      <c r="A15" s="19"/>
      <c r="B15" s="20"/>
      <c r="C15" s="167"/>
      <c r="D15" s="172"/>
      <c r="E15" s="45"/>
    </row>
    <row r="16" spans="1:5" s="41" customFormat="1" ht="12.75">
      <c r="A16" s="34">
        <v>723002</v>
      </c>
      <c r="B16" s="35" t="s">
        <v>145</v>
      </c>
      <c r="C16" s="173">
        <v>15015500</v>
      </c>
      <c r="D16" s="174">
        <v>15015737</v>
      </c>
      <c r="E16" s="40">
        <f>SUM(C16-D16)</f>
        <v>-237</v>
      </c>
    </row>
    <row r="17" spans="1:5" ht="13.5" thickBot="1">
      <c r="A17" s="46"/>
      <c r="B17" s="47"/>
      <c r="C17" s="175"/>
      <c r="D17" s="176"/>
      <c r="E17" s="52"/>
    </row>
    <row r="20" spans="1:3" ht="12.75">
      <c r="A20" s="3" t="s">
        <v>27</v>
      </c>
      <c r="B20" s="3"/>
      <c r="C20" s="159"/>
    </row>
    <row r="21" spans="3:5" ht="13.5" thickBot="1">
      <c r="C21" s="160"/>
      <c r="E21" s="160" t="s">
        <v>2</v>
      </c>
    </row>
    <row r="22" spans="1:5" ht="12.75">
      <c r="A22" s="5" t="s">
        <v>20</v>
      </c>
      <c r="B22" s="6" t="s">
        <v>21</v>
      </c>
      <c r="C22" s="161" t="s">
        <v>10</v>
      </c>
      <c r="D22" s="162" t="s">
        <v>42</v>
      </c>
      <c r="E22" s="163" t="s">
        <v>114</v>
      </c>
    </row>
    <row r="23" spans="1:5" ht="13.5" thickBot="1">
      <c r="A23" s="12"/>
      <c r="B23" s="13"/>
      <c r="C23" s="164" t="s">
        <v>14</v>
      </c>
      <c r="D23" s="177" t="s">
        <v>165</v>
      </c>
      <c r="E23" s="178"/>
    </row>
    <row r="24" spans="1:5" ht="12.75">
      <c r="A24" s="19"/>
      <c r="B24" s="20"/>
      <c r="C24" s="167"/>
      <c r="D24" s="172"/>
      <c r="E24" s="33"/>
    </row>
    <row r="25" spans="1:5" ht="15">
      <c r="A25" s="25"/>
      <c r="B25" s="26" t="s">
        <v>16</v>
      </c>
      <c r="C25" s="170">
        <f>SUM(C27+C33)+C36+C34</f>
        <v>41692550</v>
      </c>
      <c r="D25" s="171">
        <f>SUM(D27+D33)+D34</f>
        <v>31722347</v>
      </c>
      <c r="E25" s="61">
        <f>SUM(E27+E33)+E34+E36</f>
        <v>-2245347</v>
      </c>
    </row>
    <row r="26" spans="1:5" ht="12.75">
      <c r="A26" s="19"/>
      <c r="B26" s="20"/>
      <c r="C26" s="167"/>
      <c r="D26" s="172"/>
      <c r="E26" s="33"/>
    </row>
    <row r="27" spans="1:5" s="70" customFormat="1" ht="12.75">
      <c r="A27" s="64">
        <v>642002</v>
      </c>
      <c r="B27" s="65" t="s">
        <v>23</v>
      </c>
      <c r="C27" s="179">
        <f>SUM(C29:C31)</f>
        <v>24347000</v>
      </c>
      <c r="D27" s="179">
        <f>SUM(D29:D31)</f>
        <v>26098676</v>
      </c>
      <c r="E27" s="180">
        <f>SUM(E29:E31)</f>
        <v>-1751676</v>
      </c>
    </row>
    <row r="28" spans="1:5" s="70" customFormat="1" ht="12.75">
      <c r="A28" s="64"/>
      <c r="B28" s="65" t="s">
        <v>19</v>
      </c>
      <c r="C28" s="179"/>
      <c r="D28" s="181"/>
      <c r="E28" s="40"/>
    </row>
    <row r="29" spans="1:5" s="70" customFormat="1" ht="12.75">
      <c r="A29" s="64"/>
      <c r="B29" s="72" t="s">
        <v>24</v>
      </c>
      <c r="C29" s="179">
        <v>8729000</v>
      </c>
      <c r="D29" s="181">
        <v>10096165</v>
      </c>
      <c r="E29" s="40">
        <f>SUM(C29-D29)</f>
        <v>-1367165</v>
      </c>
    </row>
    <row r="30" spans="1:5" s="70" customFormat="1" ht="12.75">
      <c r="A30" s="64"/>
      <c r="B30" s="72" t="s">
        <v>25</v>
      </c>
      <c r="C30" s="179">
        <v>5438000</v>
      </c>
      <c r="D30" s="181">
        <v>5822511</v>
      </c>
      <c r="E30" s="40">
        <f>SUM(C30-D30)</f>
        <v>-384511</v>
      </c>
    </row>
    <row r="31" spans="1:5" s="70" customFormat="1" ht="12.75">
      <c r="A31" s="64"/>
      <c r="B31" s="72" t="s">
        <v>118</v>
      </c>
      <c r="C31" s="179">
        <v>10180000</v>
      </c>
      <c r="D31" s="181">
        <v>10180000</v>
      </c>
      <c r="E31" s="40">
        <f>SUM(C31-D31)</f>
        <v>0</v>
      </c>
    </row>
    <row r="32" spans="1:5" s="70" customFormat="1" ht="12.75">
      <c r="A32" s="64"/>
      <c r="B32" s="72"/>
      <c r="C32" s="179"/>
      <c r="D32" s="181"/>
      <c r="E32" s="40"/>
    </row>
    <row r="33" spans="1:5" s="70" customFormat="1" ht="12.75">
      <c r="A33" s="64">
        <v>644002</v>
      </c>
      <c r="B33" s="65" t="s">
        <v>26</v>
      </c>
      <c r="C33" s="179">
        <v>4930000</v>
      </c>
      <c r="D33" s="181">
        <v>5357847</v>
      </c>
      <c r="E33" s="40">
        <f>SUM(C33-D33)</f>
        <v>-427847</v>
      </c>
    </row>
    <row r="34" spans="1:5" s="70" customFormat="1" ht="12.75">
      <c r="A34" s="64"/>
      <c r="B34" s="65" t="s">
        <v>156</v>
      </c>
      <c r="C34" s="179">
        <v>200000</v>
      </c>
      <c r="D34" s="181">
        <v>265824</v>
      </c>
      <c r="E34" s="40">
        <f>SUM(C34-D34)</f>
        <v>-65824</v>
      </c>
    </row>
    <row r="35" spans="1:5" s="70" customFormat="1" ht="12.75">
      <c r="A35" s="64"/>
      <c r="B35" s="65"/>
      <c r="C35" s="179"/>
      <c r="D35" s="181"/>
      <c r="E35" s="40"/>
    </row>
    <row r="36" spans="1:5" s="70" customFormat="1" ht="12.75">
      <c r="A36" s="64">
        <v>723001</v>
      </c>
      <c r="B36" s="65" t="s">
        <v>157</v>
      </c>
      <c r="C36" s="179">
        <v>12215550</v>
      </c>
      <c r="D36" s="181">
        <v>12215550</v>
      </c>
      <c r="E36" s="40">
        <f>SUM(C36-D36)</f>
        <v>0</v>
      </c>
    </row>
    <row r="37" spans="1:5" ht="13.5" thickBot="1">
      <c r="A37" s="73"/>
      <c r="B37" s="74"/>
      <c r="C37" s="182"/>
      <c r="D37" s="176"/>
      <c r="E37" s="183"/>
    </row>
    <row r="41" spans="1:5" s="2" customFormat="1" ht="15">
      <c r="A41" s="2" t="s">
        <v>166</v>
      </c>
      <c r="C41" s="158"/>
      <c r="D41" s="158"/>
      <c r="E41" s="158"/>
    </row>
    <row r="43" ht="13.5" thickBot="1">
      <c r="F43" s="160" t="s">
        <v>2</v>
      </c>
    </row>
    <row r="44" spans="1:6" ht="12.75">
      <c r="A44" s="5"/>
      <c r="B44" s="6" t="s">
        <v>275</v>
      </c>
      <c r="C44" s="161" t="s">
        <v>10</v>
      </c>
      <c r="D44" s="162" t="s">
        <v>42</v>
      </c>
      <c r="E44" s="184" t="s">
        <v>114</v>
      </c>
      <c r="F44" s="163" t="s">
        <v>142</v>
      </c>
    </row>
    <row r="45" spans="1:6" ht="13.5" thickBot="1">
      <c r="A45" s="12"/>
      <c r="B45" s="13"/>
      <c r="C45" s="164" t="s">
        <v>14</v>
      </c>
      <c r="D45" s="165" t="s">
        <v>165</v>
      </c>
      <c r="E45" s="185"/>
      <c r="F45" s="59"/>
    </row>
    <row r="46" spans="1:6" ht="12.75">
      <c r="A46" s="19"/>
      <c r="B46" s="20"/>
      <c r="C46" s="167"/>
      <c r="D46" s="168"/>
      <c r="E46" s="186"/>
      <c r="F46" s="24"/>
    </row>
    <row r="47" spans="1:6" s="41" customFormat="1" ht="12.75">
      <c r="A47" s="34">
        <v>644002</v>
      </c>
      <c r="B47" s="35" t="s">
        <v>17</v>
      </c>
      <c r="C47" s="173">
        <f>SUM(C12)</f>
        <v>8250000</v>
      </c>
      <c r="D47" s="174">
        <f>SUM(D12)</f>
        <v>8477051</v>
      </c>
      <c r="E47" s="173">
        <f>SUM(C47-D47)</f>
        <v>-227051</v>
      </c>
      <c r="F47" s="187" t="s">
        <v>249</v>
      </c>
    </row>
    <row r="48" spans="1:6" s="41" customFormat="1" ht="12.75">
      <c r="A48" s="34">
        <v>644002</v>
      </c>
      <c r="B48" s="35" t="s">
        <v>18</v>
      </c>
      <c r="C48" s="173">
        <f>SUM(C14)</f>
        <v>5542000</v>
      </c>
      <c r="D48" s="174">
        <f>SUM(D14)</f>
        <v>4824286</v>
      </c>
      <c r="E48" s="173">
        <f>SUM(C48-D48)</f>
        <v>717714</v>
      </c>
      <c r="F48" s="187" t="s">
        <v>250</v>
      </c>
    </row>
    <row r="49" spans="1:6" s="41" customFormat="1" ht="12.75">
      <c r="A49" s="34"/>
      <c r="B49" s="35"/>
      <c r="C49" s="173"/>
      <c r="D49" s="174"/>
      <c r="E49" s="173"/>
      <c r="F49" s="188"/>
    </row>
    <row r="50" spans="1:6" s="41" customFormat="1" ht="12.75">
      <c r="A50" s="189"/>
      <c r="B50" s="190" t="s">
        <v>4</v>
      </c>
      <c r="C50" s="191">
        <f>SUM(C47:C49)</f>
        <v>13792000</v>
      </c>
      <c r="D50" s="191">
        <f>SUM(D47:D49)</f>
        <v>13301337</v>
      </c>
      <c r="E50" s="191">
        <f>SUM(E47:E49)</f>
        <v>490663</v>
      </c>
      <c r="F50" s="187"/>
    </row>
    <row r="51" spans="1:6" s="41" customFormat="1" ht="12.75">
      <c r="A51" s="34"/>
      <c r="B51" s="35"/>
      <c r="C51" s="173"/>
      <c r="D51" s="174"/>
      <c r="E51" s="173"/>
      <c r="F51" s="192"/>
    </row>
    <row r="52" spans="1:6" s="70" customFormat="1" ht="12.75">
      <c r="A52" s="64">
        <v>642002</v>
      </c>
      <c r="B52" s="65" t="s">
        <v>272</v>
      </c>
      <c r="C52" s="179">
        <f>SUM(C29)</f>
        <v>8729000</v>
      </c>
      <c r="D52" s="181">
        <f>SUM(D29)</f>
        <v>10096165</v>
      </c>
      <c r="E52" s="173">
        <f>SUM(C52-D52)</f>
        <v>-1367165</v>
      </c>
      <c r="F52" s="193" t="s">
        <v>249</v>
      </c>
    </row>
    <row r="53" spans="1:6" s="70" customFormat="1" ht="12.75">
      <c r="A53" s="64">
        <v>642002</v>
      </c>
      <c r="B53" s="65" t="s">
        <v>273</v>
      </c>
      <c r="C53" s="179">
        <f>SUM(C30)</f>
        <v>5438000</v>
      </c>
      <c r="D53" s="181">
        <f>SUM(D30)</f>
        <v>5822511</v>
      </c>
      <c r="E53" s="173">
        <f>SUM(C53-D53)</f>
        <v>-384511</v>
      </c>
      <c r="F53" s="193" t="s">
        <v>249</v>
      </c>
    </row>
    <row r="54" spans="1:6" s="70" customFormat="1" ht="12.75">
      <c r="A54" s="64">
        <v>644002</v>
      </c>
      <c r="B54" s="65" t="s">
        <v>274</v>
      </c>
      <c r="C54" s="179">
        <f>SUM(C33)</f>
        <v>4930000</v>
      </c>
      <c r="D54" s="181">
        <f>SUM(D33)</f>
        <v>5357847</v>
      </c>
      <c r="E54" s="173">
        <f>SUM(C54-D54)</f>
        <v>-427847</v>
      </c>
      <c r="F54" s="193" t="s">
        <v>249</v>
      </c>
    </row>
    <row r="55" spans="1:6" s="70" customFormat="1" ht="12.75">
      <c r="A55" s="64">
        <v>644002</v>
      </c>
      <c r="B55" s="65" t="s">
        <v>117</v>
      </c>
      <c r="C55" s="179">
        <f>SUM(C34)</f>
        <v>200000</v>
      </c>
      <c r="D55" s="181">
        <f>SUM(D34)</f>
        <v>265824</v>
      </c>
      <c r="E55" s="173">
        <f>SUM(C55-D55)</f>
        <v>-65824</v>
      </c>
      <c r="F55" s="193" t="s">
        <v>249</v>
      </c>
    </row>
    <row r="56" spans="1:6" s="70" customFormat="1" ht="12.75">
      <c r="A56" s="64"/>
      <c r="B56" s="65"/>
      <c r="C56" s="179"/>
      <c r="D56" s="181"/>
      <c r="E56" s="173"/>
      <c r="F56" s="194"/>
    </row>
    <row r="57" spans="1:6" s="70" customFormat="1" ht="12.75">
      <c r="A57" s="195"/>
      <c r="B57" s="196" t="s">
        <v>141</v>
      </c>
      <c r="C57" s="197">
        <f>SUM(C52:C56)</f>
        <v>19297000</v>
      </c>
      <c r="D57" s="197">
        <f>SUM(D52:D56)</f>
        <v>21542347</v>
      </c>
      <c r="E57" s="197">
        <f>SUM(E52:E56)</f>
        <v>-2245347</v>
      </c>
      <c r="F57" s="193"/>
    </row>
    <row r="58" spans="1:6" ht="13.5" thickBot="1">
      <c r="A58" s="46"/>
      <c r="B58" s="47"/>
      <c r="C58" s="175"/>
      <c r="D58" s="176"/>
      <c r="E58" s="198"/>
      <c r="F58" s="199"/>
    </row>
    <row r="59" spans="1:6" ht="12.75">
      <c r="A59" s="156"/>
      <c r="B59" s="200"/>
      <c r="C59" s="168"/>
      <c r="D59" s="168"/>
      <c r="E59" s="168"/>
      <c r="F59" s="24"/>
    </row>
    <row r="60" spans="1:6" s="205" customFormat="1" ht="15.75" thickBot="1">
      <c r="A60" s="201"/>
      <c r="B60" s="202" t="s">
        <v>143</v>
      </c>
      <c r="C60" s="203">
        <f>SUM(C50+C57)</f>
        <v>33089000</v>
      </c>
      <c r="D60" s="203">
        <f>SUM(D50+D57)</f>
        <v>34843684</v>
      </c>
      <c r="E60" s="203">
        <f>SUM(E50+E57)</f>
        <v>-1754684</v>
      </c>
      <c r="F60" s="204"/>
    </row>
    <row r="63" ht="12.75">
      <c r="A63" t="s">
        <v>167</v>
      </c>
    </row>
    <row r="64" ht="12.75">
      <c r="A64" t="s">
        <v>149</v>
      </c>
    </row>
    <row r="65" ht="12.75">
      <c r="A65" t="s">
        <v>259</v>
      </c>
    </row>
    <row r="67" ht="12.75">
      <c r="A67" t="s">
        <v>168</v>
      </c>
    </row>
    <row r="68" ht="12.75">
      <c r="A68" t="s">
        <v>169</v>
      </c>
    </row>
    <row r="69" ht="12.75">
      <c r="A69" t="s">
        <v>260</v>
      </c>
    </row>
    <row r="71" ht="12.75">
      <c r="A71" t="s">
        <v>251</v>
      </c>
    </row>
    <row r="72" ht="12.75">
      <c r="A72" t="s">
        <v>264</v>
      </c>
    </row>
    <row r="73" ht="12.75">
      <c r="A73" t="s">
        <v>252</v>
      </c>
    </row>
    <row r="74" ht="12.75">
      <c r="A74" t="s">
        <v>267</v>
      </c>
    </row>
    <row r="77" spans="1:5" s="205" customFormat="1" ht="15">
      <c r="A77" s="205" t="s">
        <v>150</v>
      </c>
      <c r="C77" s="206"/>
      <c r="D77" s="206"/>
      <c r="E77" s="206"/>
    </row>
    <row r="78" ht="13.5" thickBot="1"/>
    <row r="79" spans="1:3" ht="12.75">
      <c r="A79" s="156" t="s">
        <v>253</v>
      </c>
      <c r="B79" s="200"/>
      <c r="C79" s="169">
        <f>SUM(E48)</f>
        <v>717714</v>
      </c>
    </row>
    <row r="80" spans="1:3" ht="12.75">
      <c r="A80" s="19" t="s">
        <v>254</v>
      </c>
      <c r="B80" s="20"/>
      <c r="C80" s="33">
        <f>SUM(E47+E57)</f>
        <v>-2472398</v>
      </c>
    </row>
    <row r="81" spans="1:3" ht="12.75">
      <c r="A81" s="207"/>
      <c r="B81" s="208"/>
      <c r="C81" s="209"/>
    </row>
    <row r="82" spans="1:5" s="205" customFormat="1" ht="15.75" thickBot="1">
      <c r="A82" s="210" t="s">
        <v>114</v>
      </c>
      <c r="B82" s="211"/>
      <c r="C82" s="212">
        <f>SUM(C79:C80)</f>
        <v>-1754684</v>
      </c>
      <c r="D82" s="206"/>
      <c r="E82" s="206"/>
    </row>
    <row r="84" ht="12.75">
      <c r="A84" t="s">
        <v>255</v>
      </c>
    </row>
    <row r="85" ht="12.75">
      <c r="A85" t="s">
        <v>266</v>
      </c>
    </row>
    <row r="86" ht="12.75">
      <c r="A86" t="s">
        <v>265</v>
      </c>
    </row>
    <row r="88" ht="12.75">
      <c r="A88" t="s">
        <v>261</v>
      </c>
    </row>
    <row r="89" ht="12.75">
      <c r="A89" t="s">
        <v>257</v>
      </c>
    </row>
    <row r="90" ht="12.75">
      <c r="A90" t="s">
        <v>256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="75" zoomScaleNormal="75" zoomScalePageLayoutView="0" workbookViewId="0" topLeftCell="A1">
      <selection activeCell="D39" sqref="D39"/>
    </sheetView>
  </sheetViews>
  <sheetFormatPr defaultColWidth="9.140625" defaultRowHeight="12.75"/>
  <cols>
    <col min="1" max="1" width="30.57421875" style="0" customWidth="1"/>
    <col min="2" max="4" width="15.8515625" style="0" customWidth="1"/>
  </cols>
  <sheetData>
    <row r="1" spans="1:6" ht="15.75">
      <c r="A1" s="213" t="s">
        <v>262</v>
      </c>
      <c r="B1" s="213"/>
      <c r="C1" s="213"/>
      <c r="D1" s="213"/>
      <c r="E1" s="213"/>
      <c r="F1" s="213"/>
    </row>
    <row r="2" spans="1:6" ht="15.75">
      <c r="A2" s="213"/>
      <c r="B2" s="213"/>
      <c r="C2" s="213"/>
      <c r="D2" s="213"/>
      <c r="E2" s="213"/>
      <c r="F2" s="213"/>
    </row>
    <row r="3" spans="1:6" ht="15.75">
      <c r="A3" s="213"/>
      <c r="B3" s="213" t="s">
        <v>163</v>
      </c>
      <c r="C3" s="213"/>
      <c r="D3" s="213"/>
      <c r="E3" s="213"/>
      <c r="F3" s="213"/>
    </row>
    <row r="6" spans="1:3" ht="14.25">
      <c r="A6" s="214" t="s">
        <v>60</v>
      </c>
      <c r="B6" s="214"/>
      <c r="C6" s="214"/>
    </row>
    <row r="7" ht="13.5" thickBot="1"/>
    <row r="8" spans="1:3" ht="12.75">
      <c r="A8" s="91" t="s">
        <v>61</v>
      </c>
      <c r="B8" s="215" t="s">
        <v>62</v>
      </c>
      <c r="C8" s="216" t="s">
        <v>63</v>
      </c>
    </row>
    <row r="9" spans="1:3" ht="13.5" thickBot="1">
      <c r="A9" s="92"/>
      <c r="B9" s="92"/>
      <c r="C9" s="59"/>
    </row>
    <row r="10" spans="1:3" ht="12.75">
      <c r="A10" s="98"/>
      <c r="B10" s="98"/>
      <c r="C10" s="24"/>
    </row>
    <row r="11" spans="1:3" ht="12.75">
      <c r="A11" s="98" t="s">
        <v>147</v>
      </c>
      <c r="B11" s="108">
        <f>SUM(D42)</f>
        <v>1832.75</v>
      </c>
      <c r="C11" s="33">
        <f>B11/B20*100</f>
        <v>83.63947518539646</v>
      </c>
    </row>
    <row r="12" spans="1:3" ht="12.75">
      <c r="A12" s="98" t="s">
        <v>64</v>
      </c>
      <c r="B12" s="108">
        <v>358.5</v>
      </c>
      <c r="C12" s="33">
        <f>B12/B20*100</f>
        <v>16.360524814603536</v>
      </c>
    </row>
    <row r="13" spans="1:3" ht="12.75">
      <c r="A13" s="98" t="s">
        <v>19</v>
      </c>
      <c r="B13" s="108"/>
      <c r="C13" s="33"/>
    </row>
    <row r="14" spans="1:3" s="88" customFormat="1" ht="12">
      <c r="A14" s="217" t="s">
        <v>244</v>
      </c>
      <c r="B14" s="218">
        <v>270</v>
      </c>
      <c r="C14" s="219"/>
    </row>
    <row r="15" spans="1:3" s="88" customFormat="1" ht="12">
      <c r="A15" s="217" t="s">
        <v>245</v>
      </c>
      <c r="B15" s="218">
        <v>15</v>
      </c>
      <c r="C15" s="219"/>
    </row>
    <row r="16" spans="1:3" s="88" customFormat="1" ht="12">
      <c r="A16" s="217" t="s">
        <v>246</v>
      </c>
      <c r="B16" s="218">
        <v>52.52</v>
      </c>
      <c r="C16" s="219"/>
    </row>
    <row r="17" spans="1:3" s="88" customFormat="1" ht="12">
      <c r="A17" s="217" t="s">
        <v>247</v>
      </c>
      <c r="B17" s="218">
        <v>9</v>
      </c>
      <c r="C17" s="219"/>
    </row>
    <row r="18" spans="1:3" s="88" customFormat="1" ht="12.75" thickBot="1">
      <c r="A18" s="217" t="s">
        <v>248</v>
      </c>
      <c r="B18" s="218">
        <v>12</v>
      </c>
      <c r="C18" s="87"/>
    </row>
    <row r="19" spans="1:3" ht="12.75">
      <c r="A19" s="91"/>
      <c r="B19" s="91"/>
      <c r="C19" s="59"/>
    </row>
    <row r="20" spans="1:3" ht="15.75" thickBot="1">
      <c r="A20" s="109" t="s">
        <v>59</v>
      </c>
      <c r="B20" s="110">
        <f>SUM(B11:B12)</f>
        <v>2191.25</v>
      </c>
      <c r="C20" s="220">
        <v>100</v>
      </c>
    </row>
    <row r="23" ht="12.75">
      <c r="A23" t="s">
        <v>65</v>
      </c>
    </row>
    <row r="25" spans="1:3" ht="14.25">
      <c r="A25" s="214" t="s">
        <v>148</v>
      </c>
      <c r="B25" s="214"/>
      <c r="C25" s="214"/>
    </row>
    <row r="26" ht="13.5" thickBot="1"/>
    <row r="27" spans="1:4" ht="12.75">
      <c r="A27" s="156" t="s">
        <v>66</v>
      </c>
      <c r="B27" s="343" t="s">
        <v>62</v>
      </c>
      <c r="C27" s="343"/>
      <c r="D27" s="216" t="s">
        <v>62</v>
      </c>
    </row>
    <row r="28" spans="1:4" ht="13.5" thickBot="1">
      <c r="A28" s="46"/>
      <c r="B28" s="221" t="s">
        <v>240</v>
      </c>
      <c r="C28" s="221" t="s">
        <v>241</v>
      </c>
      <c r="D28" s="222" t="s">
        <v>242</v>
      </c>
    </row>
    <row r="29" spans="1:4" ht="12.75">
      <c r="A29" s="19"/>
      <c r="B29" s="200"/>
      <c r="C29" s="200"/>
      <c r="D29" s="59"/>
    </row>
    <row r="30" spans="1:4" ht="12.75">
      <c r="A30" s="19" t="s">
        <v>67</v>
      </c>
      <c r="B30" s="172">
        <v>90.25</v>
      </c>
      <c r="C30" s="172">
        <v>0</v>
      </c>
      <c r="D30" s="33">
        <f aca="true" t="shared" si="0" ref="D30:D39">SUM(B30:C30)</f>
        <v>90.25</v>
      </c>
    </row>
    <row r="31" spans="1:4" ht="12.75">
      <c r="A31" s="19" t="s">
        <v>68</v>
      </c>
      <c r="B31" s="172">
        <v>101.5</v>
      </c>
      <c r="C31" s="172">
        <v>18</v>
      </c>
      <c r="D31" s="33">
        <f t="shared" si="0"/>
        <v>119.5</v>
      </c>
    </row>
    <row r="32" spans="1:4" ht="12.75">
      <c r="A32" s="19" t="s">
        <v>69</v>
      </c>
      <c r="B32" s="172">
        <v>150</v>
      </c>
      <c r="C32" s="172">
        <v>26</v>
      </c>
      <c r="D32" s="33">
        <f t="shared" si="0"/>
        <v>176</v>
      </c>
    </row>
    <row r="33" spans="1:4" ht="12.75">
      <c r="A33" s="19" t="s">
        <v>70</v>
      </c>
      <c r="B33" s="172">
        <v>140.25</v>
      </c>
      <c r="C33" s="172">
        <v>36</v>
      </c>
      <c r="D33" s="33">
        <f t="shared" si="0"/>
        <v>176.25</v>
      </c>
    </row>
    <row r="34" spans="1:4" ht="12.75">
      <c r="A34" s="19" t="s">
        <v>71</v>
      </c>
      <c r="B34" s="172">
        <v>135.75</v>
      </c>
      <c r="C34" s="172">
        <v>40</v>
      </c>
      <c r="D34" s="33">
        <f t="shared" si="0"/>
        <v>175.75</v>
      </c>
    </row>
    <row r="35" spans="1:4" ht="12.75">
      <c r="A35" s="19" t="s">
        <v>72</v>
      </c>
      <c r="B35" s="172">
        <v>152.25</v>
      </c>
      <c r="C35" s="172">
        <v>50</v>
      </c>
      <c r="D35" s="33">
        <f t="shared" si="0"/>
        <v>202.25</v>
      </c>
    </row>
    <row r="36" spans="1:4" ht="12.75">
      <c r="A36" s="19" t="s">
        <v>73</v>
      </c>
      <c r="B36" s="172">
        <v>143</v>
      </c>
      <c r="C36" s="172">
        <v>42</v>
      </c>
      <c r="D36" s="33">
        <f t="shared" si="0"/>
        <v>185</v>
      </c>
    </row>
    <row r="37" spans="1:4" ht="12.75">
      <c r="A37" s="19" t="s">
        <v>74</v>
      </c>
      <c r="B37" s="172">
        <v>178.75</v>
      </c>
      <c r="C37" s="172">
        <v>56</v>
      </c>
      <c r="D37" s="33">
        <f t="shared" si="0"/>
        <v>234.75</v>
      </c>
    </row>
    <row r="38" spans="1:4" ht="12.75">
      <c r="A38" s="19" t="s">
        <v>75</v>
      </c>
      <c r="B38" s="172">
        <v>140.5</v>
      </c>
      <c r="C38" s="172">
        <v>64</v>
      </c>
      <c r="D38" s="33">
        <f t="shared" si="0"/>
        <v>204.5</v>
      </c>
    </row>
    <row r="39" spans="1:4" ht="12.75">
      <c r="A39" s="19" t="s">
        <v>243</v>
      </c>
      <c r="B39" s="172">
        <v>226.5</v>
      </c>
      <c r="C39" s="172">
        <v>42</v>
      </c>
      <c r="D39" s="33">
        <f t="shared" si="0"/>
        <v>268.5</v>
      </c>
    </row>
    <row r="40" spans="1:4" ht="13.5" thickBot="1">
      <c r="A40" s="19"/>
      <c r="B40" s="176"/>
      <c r="C40" s="176"/>
      <c r="D40" s="33"/>
    </row>
    <row r="41" spans="1:4" ht="12.75">
      <c r="A41" s="156"/>
      <c r="B41" s="172"/>
      <c r="C41" s="172"/>
      <c r="D41" s="169"/>
    </row>
    <row r="42" spans="1:4" ht="15.75" thickBot="1">
      <c r="A42" s="146" t="s">
        <v>59</v>
      </c>
      <c r="B42" s="223">
        <f>SUM(B30:B41)</f>
        <v>1458.75</v>
      </c>
      <c r="C42" s="223">
        <f>SUM(C30:C41)</f>
        <v>374</v>
      </c>
      <c r="D42" s="220">
        <f>SUM(D30:D39)</f>
        <v>1832.75</v>
      </c>
    </row>
  </sheetData>
  <sheetProtection/>
  <mergeCells count="1">
    <mergeCell ref="B27:C27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6"/>
  <sheetViews>
    <sheetView zoomScale="75" zoomScaleNormal="75" zoomScalePageLayoutView="0" workbookViewId="0" topLeftCell="A1">
      <selection activeCell="J20" sqref="J20"/>
    </sheetView>
  </sheetViews>
  <sheetFormatPr defaultColWidth="9.140625" defaultRowHeight="12.75"/>
  <cols>
    <col min="1" max="1" width="14.00390625" style="0" customWidth="1"/>
    <col min="2" max="7" width="12.7109375" style="0" customWidth="1"/>
    <col min="8" max="8" width="15.8515625" style="0" customWidth="1"/>
  </cols>
  <sheetData>
    <row r="2" s="2" customFormat="1" ht="15">
      <c r="B2" s="2" t="s">
        <v>76</v>
      </c>
    </row>
    <row r="3" s="2" customFormat="1" ht="15">
      <c r="D3" s="2" t="s">
        <v>163</v>
      </c>
    </row>
    <row r="5" ht="13.5" thickBot="1">
      <c r="H5" s="4" t="s">
        <v>77</v>
      </c>
    </row>
    <row r="6" spans="1:8" ht="12.75">
      <c r="A6" s="215" t="s">
        <v>78</v>
      </c>
      <c r="B6" s="7" t="s">
        <v>79</v>
      </c>
      <c r="C6" s="224" t="s">
        <v>80</v>
      </c>
      <c r="D6" s="7" t="s">
        <v>81</v>
      </c>
      <c r="E6" s="224" t="s">
        <v>82</v>
      </c>
      <c r="F6" s="7" t="s">
        <v>231</v>
      </c>
      <c r="G6" s="7" t="s">
        <v>83</v>
      </c>
      <c r="H6" s="225" t="s">
        <v>59</v>
      </c>
    </row>
    <row r="7" spans="1:8" ht="13.5" thickBot="1">
      <c r="A7" s="98"/>
      <c r="B7" s="20"/>
      <c r="C7" s="112"/>
      <c r="D7" s="20"/>
      <c r="E7" s="112"/>
      <c r="F7" s="20"/>
      <c r="G7" s="20"/>
      <c r="H7" s="226"/>
    </row>
    <row r="8" spans="1:8" ht="12.75">
      <c r="A8" s="91"/>
      <c r="B8" s="200"/>
      <c r="C8" s="227"/>
      <c r="D8" s="200"/>
      <c r="E8" s="227"/>
      <c r="F8" s="200"/>
      <c r="G8" s="200"/>
      <c r="H8" s="228"/>
    </row>
    <row r="9" spans="1:8" ht="12.75">
      <c r="A9" s="98" t="s">
        <v>84</v>
      </c>
      <c r="B9" s="42">
        <v>257</v>
      </c>
      <c r="C9" s="229">
        <v>175</v>
      </c>
      <c r="D9" s="42">
        <v>22</v>
      </c>
      <c r="E9" s="229">
        <v>0</v>
      </c>
      <c r="F9" s="42">
        <v>0</v>
      </c>
      <c r="G9" s="42">
        <v>3</v>
      </c>
      <c r="H9" s="230">
        <f>SUM(B9:G9)</f>
        <v>457</v>
      </c>
    </row>
    <row r="10" spans="1:8" ht="12.75">
      <c r="A10" s="98" t="s">
        <v>230</v>
      </c>
      <c r="B10" s="42">
        <v>178</v>
      </c>
      <c r="C10" s="229">
        <v>145</v>
      </c>
      <c r="D10" s="42">
        <v>25</v>
      </c>
      <c r="E10" s="229">
        <v>0</v>
      </c>
      <c r="F10" s="42">
        <v>0</v>
      </c>
      <c r="G10" s="42">
        <v>0</v>
      </c>
      <c r="H10" s="230">
        <f aca="true" t="shared" si="0" ref="H10:H18">SUM(B10:G10)</f>
        <v>348</v>
      </c>
    </row>
    <row r="11" spans="1:8" ht="12.75">
      <c r="A11" s="98" t="s">
        <v>232</v>
      </c>
      <c r="B11" s="42">
        <v>48</v>
      </c>
      <c r="C11" s="229">
        <v>208</v>
      </c>
      <c r="D11" s="42">
        <v>10</v>
      </c>
      <c r="E11" s="229">
        <v>0</v>
      </c>
      <c r="F11" s="42">
        <v>0</v>
      </c>
      <c r="G11" s="42">
        <v>0</v>
      </c>
      <c r="H11" s="230">
        <f t="shared" si="0"/>
        <v>266</v>
      </c>
    </row>
    <row r="12" spans="1:8" ht="12.75">
      <c r="A12" s="98" t="s">
        <v>233</v>
      </c>
      <c r="B12" s="42">
        <v>5</v>
      </c>
      <c r="C12" s="229">
        <v>135</v>
      </c>
      <c r="D12" s="42">
        <v>14</v>
      </c>
      <c r="E12" s="229">
        <v>0</v>
      </c>
      <c r="F12" s="42">
        <v>6</v>
      </c>
      <c r="G12" s="42">
        <v>0</v>
      </c>
      <c r="H12" s="230">
        <f t="shared" si="0"/>
        <v>160</v>
      </c>
    </row>
    <row r="13" spans="1:8" ht="12.75">
      <c r="A13" s="98" t="s">
        <v>234</v>
      </c>
      <c r="B13" s="42">
        <v>9</v>
      </c>
      <c r="C13" s="229">
        <v>146</v>
      </c>
      <c r="D13" s="42">
        <v>18</v>
      </c>
      <c r="E13" s="229">
        <v>20</v>
      </c>
      <c r="F13" s="42">
        <v>0</v>
      </c>
      <c r="G13" s="42">
        <v>0</v>
      </c>
      <c r="H13" s="230">
        <f t="shared" si="0"/>
        <v>193</v>
      </c>
    </row>
    <row r="14" spans="1:8" ht="12.75">
      <c r="A14" s="98" t="s">
        <v>235</v>
      </c>
      <c r="B14" s="42">
        <v>6</v>
      </c>
      <c r="C14" s="229">
        <v>120</v>
      </c>
      <c r="D14" s="42">
        <v>52</v>
      </c>
      <c r="E14" s="229">
        <v>18</v>
      </c>
      <c r="F14" s="42">
        <v>0</v>
      </c>
      <c r="G14" s="42">
        <v>0</v>
      </c>
      <c r="H14" s="230">
        <f t="shared" si="0"/>
        <v>196</v>
      </c>
    </row>
    <row r="15" spans="1:8" ht="12.75">
      <c r="A15" s="98" t="s">
        <v>236</v>
      </c>
      <c r="B15" s="42">
        <v>11</v>
      </c>
      <c r="C15" s="229">
        <v>136</v>
      </c>
      <c r="D15" s="42">
        <v>63</v>
      </c>
      <c r="E15" s="229">
        <v>14</v>
      </c>
      <c r="F15" s="42">
        <v>0</v>
      </c>
      <c r="G15" s="42">
        <v>0</v>
      </c>
      <c r="H15" s="230">
        <f t="shared" si="0"/>
        <v>224</v>
      </c>
    </row>
    <row r="16" spans="1:8" ht="12.75">
      <c r="A16" s="98" t="s">
        <v>237</v>
      </c>
      <c r="B16" s="42">
        <v>8</v>
      </c>
      <c r="C16" s="229">
        <v>118</v>
      </c>
      <c r="D16" s="42">
        <v>35</v>
      </c>
      <c r="E16" s="229">
        <v>0</v>
      </c>
      <c r="F16" s="42">
        <v>0</v>
      </c>
      <c r="G16" s="42">
        <v>0</v>
      </c>
      <c r="H16" s="230">
        <f t="shared" si="0"/>
        <v>161</v>
      </c>
    </row>
    <row r="17" spans="1:8" ht="12.75">
      <c r="A17" s="98" t="s">
        <v>238</v>
      </c>
      <c r="B17" s="42">
        <v>3</v>
      </c>
      <c r="C17" s="229">
        <v>79</v>
      </c>
      <c r="D17" s="42">
        <v>33</v>
      </c>
      <c r="E17" s="229">
        <v>0</v>
      </c>
      <c r="F17" s="42">
        <v>4</v>
      </c>
      <c r="G17" s="42">
        <v>0</v>
      </c>
      <c r="H17" s="230">
        <f t="shared" si="0"/>
        <v>119</v>
      </c>
    </row>
    <row r="18" spans="1:8" ht="12.75">
      <c r="A18" s="98" t="s">
        <v>239</v>
      </c>
      <c r="B18" s="42">
        <v>2</v>
      </c>
      <c r="C18" s="229">
        <v>65</v>
      </c>
      <c r="D18" s="42">
        <v>36</v>
      </c>
      <c r="E18" s="229">
        <v>0</v>
      </c>
      <c r="F18" s="42">
        <v>4</v>
      </c>
      <c r="G18" s="42">
        <v>0</v>
      </c>
      <c r="H18" s="230">
        <f t="shared" si="0"/>
        <v>107</v>
      </c>
    </row>
    <row r="19" spans="1:8" ht="13.5" thickBot="1">
      <c r="A19" s="92"/>
      <c r="B19" s="48"/>
      <c r="C19" s="231"/>
      <c r="D19" s="48"/>
      <c r="E19" s="231"/>
      <c r="F19" s="48"/>
      <c r="G19" s="48"/>
      <c r="H19" s="232"/>
    </row>
    <row r="20" spans="1:8" ht="12.75">
      <c r="A20" s="98"/>
      <c r="B20" s="42"/>
      <c r="C20" s="229"/>
      <c r="D20" s="42"/>
      <c r="E20" s="229"/>
      <c r="F20" s="42"/>
      <c r="G20" s="42"/>
      <c r="H20" s="230"/>
    </row>
    <row r="21" spans="1:8" s="2" customFormat="1" ht="15.75" thickBot="1">
      <c r="A21" s="109" t="s">
        <v>85</v>
      </c>
      <c r="B21" s="233">
        <f aca="true" t="shared" si="1" ref="B21:H21">SUM(B9:B18)</f>
        <v>527</v>
      </c>
      <c r="C21" s="234">
        <f t="shared" si="1"/>
        <v>1327</v>
      </c>
      <c r="D21" s="233">
        <f t="shared" si="1"/>
        <v>308</v>
      </c>
      <c r="E21" s="234">
        <f t="shared" si="1"/>
        <v>52</v>
      </c>
      <c r="F21" s="233">
        <f t="shared" si="1"/>
        <v>14</v>
      </c>
      <c r="G21" s="233">
        <f t="shared" si="1"/>
        <v>3</v>
      </c>
      <c r="H21" s="235">
        <f t="shared" si="1"/>
        <v>2231</v>
      </c>
    </row>
    <row r="23" spans="1:4" ht="12.75">
      <c r="A23" t="s">
        <v>86</v>
      </c>
      <c r="C23" s="236">
        <v>1977</v>
      </c>
      <c r="D23" t="s">
        <v>88</v>
      </c>
    </row>
    <row r="24" spans="1:4" ht="12.75">
      <c r="A24" t="s">
        <v>87</v>
      </c>
      <c r="C24" s="236">
        <v>254</v>
      </c>
      <c r="D24" t="s">
        <v>88</v>
      </c>
    </row>
    <row r="26" ht="12.75">
      <c r="C26" s="53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6"/>
  <sheetViews>
    <sheetView zoomScale="75" zoomScaleNormal="75" zoomScalePageLayoutView="0" workbookViewId="0" topLeftCell="A7">
      <selection activeCell="B31" sqref="B31"/>
    </sheetView>
  </sheetViews>
  <sheetFormatPr defaultColWidth="9.140625" defaultRowHeight="12.75"/>
  <cols>
    <col min="1" max="1" width="20.7109375" style="0" customWidth="1"/>
    <col min="2" max="10" width="15.8515625" style="0" customWidth="1"/>
  </cols>
  <sheetData>
    <row r="2" s="205" customFormat="1" ht="15">
      <c r="A2" s="205" t="s">
        <v>161</v>
      </c>
    </row>
    <row r="3" ht="13.5" thickBot="1"/>
    <row r="4" spans="1:10" ht="15">
      <c r="A4" s="156" t="s">
        <v>93</v>
      </c>
      <c r="B4" s="344" t="s">
        <v>104</v>
      </c>
      <c r="C4" s="345"/>
      <c r="D4" s="345"/>
      <c r="E4" s="345"/>
      <c r="F4" s="345"/>
      <c r="G4" s="345"/>
      <c r="H4" s="345"/>
      <c r="I4" s="346"/>
      <c r="J4" s="237" t="s">
        <v>59</v>
      </c>
    </row>
    <row r="5" spans="1:10" ht="15">
      <c r="A5" s="19"/>
      <c r="B5" s="221" t="s">
        <v>94</v>
      </c>
      <c r="C5" s="221" t="s">
        <v>95</v>
      </c>
      <c r="D5" s="221" t="s">
        <v>96</v>
      </c>
      <c r="E5" s="221" t="s">
        <v>97</v>
      </c>
      <c r="F5" s="221" t="s">
        <v>99</v>
      </c>
      <c r="G5" s="238" t="s">
        <v>258</v>
      </c>
      <c r="H5" s="221" t="s">
        <v>101</v>
      </c>
      <c r="I5" s="221" t="s">
        <v>102</v>
      </c>
      <c r="J5" s="239" t="s">
        <v>103</v>
      </c>
    </row>
    <row r="6" spans="1:10" ht="15.75" thickBot="1">
      <c r="A6" s="46"/>
      <c r="B6" s="14"/>
      <c r="C6" s="14"/>
      <c r="D6" s="14"/>
      <c r="E6" s="14" t="s">
        <v>98</v>
      </c>
      <c r="F6" s="14" t="s">
        <v>100</v>
      </c>
      <c r="G6" s="47"/>
      <c r="H6" s="14"/>
      <c r="I6" s="14"/>
      <c r="J6" s="204"/>
    </row>
    <row r="7" spans="1:10" ht="15">
      <c r="A7" s="19"/>
      <c r="B7" s="221"/>
      <c r="C7" s="221"/>
      <c r="D7" s="221"/>
      <c r="E7" s="221"/>
      <c r="F7" s="221"/>
      <c r="G7" s="20"/>
      <c r="H7" s="221"/>
      <c r="I7" s="221"/>
      <c r="J7" s="240"/>
    </row>
    <row r="8" spans="1:10" ht="15">
      <c r="A8" s="19" t="s">
        <v>119</v>
      </c>
      <c r="B8" s="241">
        <v>629</v>
      </c>
      <c r="C8" s="241">
        <v>1599</v>
      </c>
      <c r="D8" s="241">
        <v>114</v>
      </c>
      <c r="E8" s="241">
        <v>78</v>
      </c>
      <c r="F8" s="241">
        <v>397</v>
      </c>
      <c r="G8" s="20">
        <v>18</v>
      </c>
      <c r="H8" s="241">
        <v>1746</v>
      </c>
      <c r="I8" s="241">
        <v>235</v>
      </c>
      <c r="J8" s="242">
        <f aca="true" t="shared" si="0" ref="J8:J19">SUM(B8:I8)</f>
        <v>4816</v>
      </c>
    </row>
    <row r="9" spans="1:10" ht="15">
      <c r="A9" s="19" t="s">
        <v>120</v>
      </c>
      <c r="B9" s="241">
        <v>662</v>
      </c>
      <c r="C9" s="241">
        <v>1521</v>
      </c>
      <c r="D9" s="241">
        <v>119</v>
      </c>
      <c r="E9" s="241">
        <v>86</v>
      </c>
      <c r="F9" s="241">
        <v>268</v>
      </c>
      <c r="G9" s="20">
        <v>42</v>
      </c>
      <c r="H9" s="241">
        <v>1196</v>
      </c>
      <c r="I9" s="241">
        <v>199</v>
      </c>
      <c r="J9" s="242">
        <f t="shared" si="0"/>
        <v>4093</v>
      </c>
    </row>
    <row r="10" spans="1:10" ht="15">
      <c r="A10" s="19" t="s">
        <v>121</v>
      </c>
      <c r="B10" s="241">
        <v>885</v>
      </c>
      <c r="C10" s="241">
        <v>1587</v>
      </c>
      <c r="D10" s="241">
        <v>129</v>
      </c>
      <c r="E10" s="241">
        <v>66</v>
      </c>
      <c r="F10" s="241">
        <v>336</v>
      </c>
      <c r="G10" s="20">
        <v>28</v>
      </c>
      <c r="H10" s="241">
        <v>2190</v>
      </c>
      <c r="I10" s="241">
        <v>197</v>
      </c>
      <c r="J10" s="242">
        <f t="shared" si="0"/>
        <v>5418</v>
      </c>
    </row>
    <row r="11" spans="1:10" ht="15">
      <c r="A11" s="19" t="s">
        <v>122</v>
      </c>
      <c r="B11" s="241">
        <v>488</v>
      </c>
      <c r="C11" s="241">
        <v>1207</v>
      </c>
      <c r="D11" s="241">
        <v>96</v>
      </c>
      <c r="E11" s="241">
        <v>71</v>
      </c>
      <c r="F11" s="241">
        <v>283</v>
      </c>
      <c r="G11" s="20">
        <v>5</v>
      </c>
      <c r="H11" s="241">
        <v>1933</v>
      </c>
      <c r="I11" s="241">
        <v>136</v>
      </c>
      <c r="J11" s="242">
        <f t="shared" si="0"/>
        <v>4219</v>
      </c>
    </row>
    <row r="12" spans="1:10" ht="15">
      <c r="A12" s="19" t="s">
        <v>123</v>
      </c>
      <c r="B12" s="241">
        <v>733</v>
      </c>
      <c r="C12" s="241">
        <v>1258</v>
      </c>
      <c r="D12" s="241">
        <v>124</v>
      </c>
      <c r="E12" s="241">
        <v>75</v>
      </c>
      <c r="F12" s="241">
        <v>389</v>
      </c>
      <c r="G12" s="20">
        <v>23</v>
      </c>
      <c r="H12" s="241">
        <v>2317</v>
      </c>
      <c r="I12" s="241">
        <v>103</v>
      </c>
      <c r="J12" s="242">
        <f t="shared" si="0"/>
        <v>5022</v>
      </c>
    </row>
    <row r="13" spans="1:10" ht="15">
      <c r="A13" s="19" t="s">
        <v>107</v>
      </c>
      <c r="B13" s="241">
        <v>785</v>
      </c>
      <c r="C13" s="241">
        <v>1273</v>
      </c>
      <c r="D13" s="241">
        <v>119</v>
      </c>
      <c r="E13" s="241">
        <v>66</v>
      </c>
      <c r="F13" s="241">
        <v>349</v>
      </c>
      <c r="G13" s="20">
        <v>2</v>
      </c>
      <c r="H13" s="241">
        <v>1190</v>
      </c>
      <c r="I13" s="241">
        <v>282</v>
      </c>
      <c r="J13" s="242">
        <f t="shared" si="0"/>
        <v>4066</v>
      </c>
    </row>
    <row r="14" spans="1:10" ht="15">
      <c r="A14" s="19" t="s">
        <v>108</v>
      </c>
      <c r="B14" s="241">
        <v>1520</v>
      </c>
      <c r="C14" s="241">
        <v>2231</v>
      </c>
      <c r="D14" s="241">
        <v>172</v>
      </c>
      <c r="E14" s="241">
        <v>151</v>
      </c>
      <c r="F14" s="241">
        <v>511</v>
      </c>
      <c r="G14" s="20">
        <v>8</v>
      </c>
      <c r="H14" s="241">
        <v>0</v>
      </c>
      <c r="I14" s="241">
        <v>90</v>
      </c>
      <c r="J14" s="242">
        <f t="shared" si="0"/>
        <v>4683</v>
      </c>
    </row>
    <row r="15" spans="1:10" ht="15">
      <c r="A15" s="19" t="s">
        <v>109</v>
      </c>
      <c r="B15" s="241">
        <v>1078</v>
      </c>
      <c r="C15" s="241">
        <v>1652</v>
      </c>
      <c r="D15" s="241">
        <v>172</v>
      </c>
      <c r="E15" s="241">
        <v>138</v>
      </c>
      <c r="F15" s="241">
        <v>368</v>
      </c>
      <c r="G15" s="20">
        <v>9</v>
      </c>
      <c r="H15" s="241">
        <v>0</v>
      </c>
      <c r="I15" s="241">
        <v>60</v>
      </c>
      <c r="J15" s="242">
        <f t="shared" si="0"/>
        <v>3477</v>
      </c>
    </row>
    <row r="16" spans="1:10" ht="15">
      <c r="A16" s="19" t="s">
        <v>110</v>
      </c>
      <c r="B16" s="241">
        <v>312</v>
      </c>
      <c r="C16" s="241">
        <v>922</v>
      </c>
      <c r="D16" s="241">
        <v>108</v>
      </c>
      <c r="E16" s="241">
        <v>70</v>
      </c>
      <c r="F16" s="241">
        <v>284</v>
      </c>
      <c r="G16" s="20">
        <v>17</v>
      </c>
      <c r="H16" s="241">
        <v>1709</v>
      </c>
      <c r="I16" s="241">
        <v>35</v>
      </c>
      <c r="J16" s="242">
        <f t="shared" si="0"/>
        <v>3457</v>
      </c>
    </row>
    <row r="17" spans="1:10" ht="15">
      <c r="A17" s="19" t="s">
        <v>111</v>
      </c>
      <c r="B17" s="241">
        <v>529</v>
      </c>
      <c r="C17" s="241">
        <v>1114</v>
      </c>
      <c r="D17" s="241">
        <v>109</v>
      </c>
      <c r="E17" s="241">
        <v>80</v>
      </c>
      <c r="F17" s="241">
        <v>313</v>
      </c>
      <c r="G17" s="20">
        <v>22</v>
      </c>
      <c r="H17" s="241">
        <v>2203</v>
      </c>
      <c r="I17" s="241">
        <v>48</v>
      </c>
      <c r="J17" s="242">
        <f t="shared" si="0"/>
        <v>4418</v>
      </c>
    </row>
    <row r="18" spans="1:10" ht="15">
      <c r="A18" s="19" t="s">
        <v>112</v>
      </c>
      <c r="B18" s="241">
        <v>390</v>
      </c>
      <c r="C18" s="241">
        <v>1038</v>
      </c>
      <c r="D18" s="241">
        <v>109</v>
      </c>
      <c r="E18" s="241">
        <v>75</v>
      </c>
      <c r="F18" s="241">
        <v>383</v>
      </c>
      <c r="G18" s="20">
        <v>12</v>
      </c>
      <c r="H18" s="241">
        <v>1850</v>
      </c>
      <c r="I18" s="241">
        <v>55</v>
      </c>
      <c r="J18" s="242">
        <f t="shared" si="0"/>
        <v>3912</v>
      </c>
    </row>
    <row r="19" spans="1:10" ht="15">
      <c r="A19" s="19" t="s">
        <v>113</v>
      </c>
      <c r="B19" s="241">
        <v>345</v>
      </c>
      <c r="C19" s="241">
        <v>961</v>
      </c>
      <c r="D19" s="241">
        <v>102</v>
      </c>
      <c r="E19" s="241">
        <v>59</v>
      </c>
      <c r="F19" s="241">
        <v>326</v>
      </c>
      <c r="G19" s="20">
        <v>3</v>
      </c>
      <c r="H19" s="241">
        <v>889</v>
      </c>
      <c r="I19" s="241">
        <v>59</v>
      </c>
      <c r="J19" s="242">
        <f t="shared" si="0"/>
        <v>2744</v>
      </c>
    </row>
    <row r="20" spans="1:10" ht="15.75" thickBot="1">
      <c r="A20" s="46"/>
      <c r="B20" s="243"/>
      <c r="C20" s="243"/>
      <c r="D20" s="243"/>
      <c r="E20" s="243"/>
      <c r="F20" s="243"/>
      <c r="G20" s="20"/>
      <c r="H20" s="243"/>
      <c r="I20" s="243"/>
      <c r="J20" s="244"/>
    </row>
    <row r="21" spans="1:10" ht="15">
      <c r="A21" s="19"/>
      <c r="B21" s="42"/>
      <c r="C21" s="42"/>
      <c r="D21" s="42"/>
      <c r="E21" s="42"/>
      <c r="F21" s="42"/>
      <c r="G21" s="200"/>
      <c r="H21" s="42"/>
      <c r="I21" s="42"/>
      <c r="J21" s="245"/>
    </row>
    <row r="22" spans="1:10" s="205" customFormat="1" ht="15.75" thickBot="1">
      <c r="A22" s="201" t="s">
        <v>59</v>
      </c>
      <c r="B22" s="246">
        <f>SUM(B8:B19)</f>
        <v>8356</v>
      </c>
      <c r="C22" s="246">
        <f>SUM(C8:C21)</f>
        <v>16363</v>
      </c>
      <c r="D22" s="246">
        <f>SUM(D8:D20)</f>
        <v>1473</v>
      </c>
      <c r="E22" s="246">
        <f aca="true" t="shared" si="1" ref="E22:J22">SUM(E8:E19)</f>
        <v>1015</v>
      </c>
      <c r="F22" s="246">
        <f t="shared" si="1"/>
        <v>4207</v>
      </c>
      <c r="G22" s="246">
        <f t="shared" si="1"/>
        <v>189</v>
      </c>
      <c r="H22" s="246">
        <f t="shared" si="1"/>
        <v>17223</v>
      </c>
      <c r="I22" s="246">
        <f t="shared" si="1"/>
        <v>1499</v>
      </c>
      <c r="J22" s="247">
        <f t="shared" si="1"/>
        <v>50325</v>
      </c>
    </row>
    <row r="23" spans="2:9" ht="12.75">
      <c r="B23" s="53"/>
      <c r="C23" s="53"/>
      <c r="D23" s="53"/>
      <c r="E23" s="53"/>
      <c r="F23" s="53"/>
      <c r="G23" s="53"/>
      <c r="H23" s="53"/>
      <c r="I23" s="53"/>
    </row>
    <row r="24" spans="2:9" ht="12.75">
      <c r="B24" s="53"/>
      <c r="C24" s="53"/>
      <c r="D24" s="53"/>
      <c r="E24" s="53"/>
      <c r="F24" s="53"/>
      <c r="G24" s="53"/>
      <c r="H24" s="53"/>
      <c r="I24" s="53"/>
    </row>
    <row r="25" s="205" customFormat="1" ht="15">
      <c r="A25" s="205" t="s">
        <v>105</v>
      </c>
    </row>
    <row r="26" ht="13.5" thickBot="1"/>
    <row r="27" spans="1:3" ht="12.75">
      <c r="A27" s="156" t="s">
        <v>93</v>
      </c>
      <c r="B27" s="7" t="s">
        <v>124</v>
      </c>
      <c r="C27" s="216" t="s">
        <v>126</v>
      </c>
    </row>
    <row r="28" spans="1:3" ht="12.75">
      <c r="A28" s="19"/>
      <c r="B28" s="221" t="s">
        <v>106</v>
      </c>
      <c r="C28" s="248" t="s">
        <v>125</v>
      </c>
    </row>
    <row r="29" spans="1:3" ht="13.5" thickBot="1">
      <c r="A29" s="19"/>
      <c r="B29" s="221"/>
      <c r="C29" s="248" t="s">
        <v>103</v>
      </c>
    </row>
    <row r="30" spans="1:3" ht="12.75">
      <c r="A30" s="156"/>
      <c r="B30" s="200"/>
      <c r="C30" s="24"/>
    </row>
    <row r="31" spans="1:3" ht="12.75">
      <c r="A31" s="19" t="s">
        <v>119</v>
      </c>
      <c r="B31" s="172">
        <v>2888.79</v>
      </c>
      <c r="C31" s="59">
        <v>98</v>
      </c>
    </row>
    <row r="32" spans="1:3" ht="12.75">
      <c r="A32" s="19" t="s">
        <v>120</v>
      </c>
      <c r="B32" s="172">
        <v>3180.81</v>
      </c>
      <c r="C32" s="59">
        <v>108</v>
      </c>
    </row>
    <row r="33" spans="1:3" ht="12.75">
      <c r="A33" s="19" t="s">
        <v>121</v>
      </c>
      <c r="B33" s="172">
        <v>2918.33</v>
      </c>
      <c r="C33" s="59">
        <v>101</v>
      </c>
    </row>
    <row r="34" spans="1:3" ht="12.75">
      <c r="A34" s="19" t="s">
        <v>122</v>
      </c>
      <c r="B34" s="172">
        <v>2257.41</v>
      </c>
      <c r="C34" s="59">
        <v>80</v>
      </c>
    </row>
    <row r="35" spans="1:3" ht="12.75">
      <c r="A35" s="19" t="s">
        <v>123</v>
      </c>
      <c r="B35" s="172">
        <v>2825</v>
      </c>
      <c r="C35" s="59">
        <v>87</v>
      </c>
    </row>
    <row r="36" spans="1:3" ht="12.75">
      <c r="A36" s="19" t="s">
        <v>107</v>
      </c>
      <c r="B36" s="172">
        <v>3164.44</v>
      </c>
      <c r="C36" s="63">
        <v>96</v>
      </c>
    </row>
    <row r="37" spans="1:3" ht="12.75">
      <c r="A37" s="19" t="s">
        <v>108</v>
      </c>
      <c r="B37" s="172">
        <v>4741.94</v>
      </c>
      <c r="C37" s="63">
        <v>148</v>
      </c>
    </row>
    <row r="38" spans="1:3" ht="12.75">
      <c r="A38" s="19" t="s">
        <v>109</v>
      </c>
      <c r="B38" s="172">
        <v>3686.69</v>
      </c>
      <c r="C38" s="63">
        <v>122</v>
      </c>
    </row>
    <row r="39" spans="1:3" ht="12.75">
      <c r="A39" s="19" t="s">
        <v>110</v>
      </c>
      <c r="B39" s="172">
        <v>2026.07</v>
      </c>
      <c r="C39" s="63">
        <v>61</v>
      </c>
    </row>
    <row r="40" spans="1:3" ht="12.75">
      <c r="A40" s="19" t="s">
        <v>111</v>
      </c>
      <c r="B40" s="172">
        <v>2389.34</v>
      </c>
      <c r="C40" s="63">
        <v>72</v>
      </c>
    </row>
    <row r="41" spans="1:3" ht="12.75">
      <c r="A41" s="19" t="s">
        <v>112</v>
      </c>
      <c r="B41" s="172">
        <v>2163.57</v>
      </c>
      <c r="C41" s="63">
        <v>72</v>
      </c>
    </row>
    <row r="42" spans="1:3" ht="13.5" thickBot="1">
      <c r="A42" s="46" t="s">
        <v>113</v>
      </c>
      <c r="B42" s="176">
        <v>2134.23</v>
      </c>
      <c r="C42" s="79">
        <v>69</v>
      </c>
    </row>
    <row r="45" spans="1:4" ht="12.75">
      <c r="A45" t="s">
        <v>162</v>
      </c>
      <c r="C45" s="249">
        <v>81816</v>
      </c>
      <c r="D45" t="s">
        <v>127</v>
      </c>
    </row>
    <row r="46" spans="1:4" ht="12.75">
      <c r="A46" t="s">
        <v>129</v>
      </c>
      <c r="C46" s="249">
        <v>4194</v>
      </c>
      <c r="D46" t="s">
        <v>128</v>
      </c>
    </row>
  </sheetData>
  <sheetProtection/>
  <mergeCells count="1">
    <mergeCell ref="B4:I4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9"/>
  <sheetViews>
    <sheetView zoomScale="75" zoomScaleNormal="75" zoomScalePageLayoutView="0" workbookViewId="0" topLeftCell="A10">
      <selection activeCell="C40" sqref="C40"/>
    </sheetView>
  </sheetViews>
  <sheetFormatPr defaultColWidth="9.140625" defaultRowHeight="12.75"/>
  <cols>
    <col min="1" max="1" width="34.28125" style="0" customWidth="1"/>
    <col min="2" max="7" width="9.7109375" style="0" customWidth="1"/>
    <col min="8" max="13" width="9.7109375" style="0" hidden="1" customWidth="1"/>
    <col min="14" max="19" width="9.7109375" style="0" customWidth="1"/>
    <col min="20" max="20" width="10.7109375" style="0" customWidth="1"/>
  </cols>
  <sheetData>
    <row r="1" s="205" customFormat="1" ht="15">
      <c r="A1" s="205" t="s">
        <v>203</v>
      </c>
    </row>
    <row r="3" ht="13.5" thickBot="1"/>
    <row r="4" spans="1:20" ht="12.75">
      <c r="A4" s="250" t="s">
        <v>170</v>
      </c>
      <c r="B4" s="347" t="s">
        <v>186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8"/>
      <c r="T4" s="251"/>
    </row>
    <row r="5" spans="1:20" ht="15">
      <c r="A5" s="252"/>
      <c r="B5" s="253" t="s">
        <v>119</v>
      </c>
      <c r="C5" s="221" t="s">
        <v>120</v>
      </c>
      <c r="D5" s="221" t="s">
        <v>121</v>
      </c>
      <c r="E5" s="221" t="s">
        <v>122</v>
      </c>
      <c r="F5" s="221" t="s">
        <v>123</v>
      </c>
      <c r="G5" s="221" t="s">
        <v>107</v>
      </c>
      <c r="H5" s="221" t="s">
        <v>108</v>
      </c>
      <c r="I5" s="221" t="s">
        <v>109</v>
      </c>
      <c r="J5" s="221" t="s">
        <v>110</v>
      </c>
      <c r="K5" s="221" t="s">
        <v>111</v>
      </c>
      <c r="L5" s="221" t="s">
        <v>112</v>
      </c>
      <c r="M5" s="254" t="s">
        <v>113</v>
      </c>
      <c r="N5" s="255" t="s">
        <v>108</v>
      </c>
      <c r="O5" s="255" t="s">
        <v>109</v>
      </c>
      <c r="P5" s="255" t="s">
        <v>110</v>
      </c>
      <c r="Q5" s="255" t="s">
        <v>111</v>
      </c>
      <c r="R5" s="255" t="s">
        <v>112</v>
      </c>
      <c r="S5" s="256" t="s">
        <v>113</v>
      </c>
      <c r="T5" s="257" t="s">
        <v>59</v>
      </c>
    </row>
    <row r="6" spans="1:20" ht="15.75" thickBot="1">
      <c r="A6" s="258"/>
      <c r="B6" s="46"/>
      <c r="C6" s="47"/>
      <c r="D6" s="47"/>
      <c r="E6" s="47"/>
      <c r="F6" s="47"/>
      <c r="G6" s="47"/>
      <c r="H6" s="47"/>
      <c r="I6" s="20"/>
      <c r="J6" s="20"/>
      <c r="K6" s="20"/>
      <c r="L6" s="20"/>
      <c r="M6" s="21"/>
      <c r="N6" s="20"/>
      <c r="O6" s="20"/>
      <c r="P6" s="20"/>
      <c r="Q6" s="20"/>
      <c r="R6" s="20"/>
      <c r="S6" s="59"/>
      <c r="T6" s="259"/>
    </row>
    <row r="7" spans="1:20" ht="15" customHeight="1">
      <c r="A7" s="252" t="s">
        <v>187</v>
      </c>
      <c r="B7" s="260">
        <v>149</v>
      </c>
      <c r="C7" s="42">
        <v>0</v>
      </c>
      <c r="D7" s="42">
        <v>0</v>
      </c>
      <c r="E7" s="42">
        <v>98</v>
      </c>
      <c r="F7" s="42">
        <v>86</v>
      </c>
      <c r="G7" s="42">
        <v>253</v>
      </c>
      <c r="H7" s="42">
        <v>0</v>
      </c>
      <c r="I7" s="261">
        <v>0</v>
      </c>
      <c r="J7" s="261"/>
      <c r="K7" s="261"/>
      <c r="L7" s="261"/>
      <c r="M7" s="262"/>
      <c r="N7" s="261">
        <v>0</v>
      </c>
      <c r="O7" s="261">
        <v>0</v>
      </c>
      <c r="P7" s="261">
        <v>0</v>
      </c>
      <c r="Q7" s="261">
        <v>0</v>
      </c>
      <c r="R7" s="261">
        <v>0</v>
      </c>
      <c r="S7" s="263">
        <v>0</v>
      </c>
      <c r="T7" s="264">
        <f>SUM(B7:S7)</f>
        <v>586</v>
      </c>
    </row>
    <row r="8" spans="1:20" ht="15" customHeight="1">
      <c r="A8" s="252" t="s">
        <v>188</v>
      </c>
      <c r="B8" s="260">
        <v>0</v>
      </c>
      <c r="C8" s="42">
        <v>117</v>
      </c>
      <c r="D8" s="42">
        <v>0</v>
      </c>
      <c r="E8" s="42">
        <v>89</v>
      </c>
      <c r="F8" s="42">
        <v>85</v>
      </c>
      <c r="G8" s="42">
        <v>120</v>
      </c>
      <c r="H8" s="42">
        <v>0</v>
      </c>
      <c r="I8" s="42">
        <v>0</v>
      </c>
      <c r="J8" s="42"/>
      <c r="K8" s="42"/>
      <c r="L8" s="42"/>
      <c r="M8" s="43"/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63">
        <v>210</v>
      </c>
      <c r="T8" s="264">
        <f>SUM(B8:S8)</f>
        <v>621</v>
      </c>
    </row>
    <row r="9" spans="1:20" ht="15" customHeight="1">
      <c r="A9" s="252" t="s">
        <v>174</v>
      </c>
      <c r="B9" s="260">
        <v>103</v>
      </c>
      <c r="C9" s="42">
        <v>0</v>
      </c>
      <c r="D9" s="42">
        <v>112</v>
      </c>
      <c r="E9" s="42">
        <v>82</v>
      </c>
      <c r="F9" s="42">
        <v>0</v>
      </c>
      <c r="G9" s="42">
        <v>0</v>
      </c>
      <c r="H9" s="42">
        <v>0</v>
      </c>
      <c r="I9" s="42">
        <v>0</v>
      </c>
      <c r="J9" s="42"/>
      <c r="K9" s="42"/>
      <c r="L9" s="42"/>
      <c r="M9" s="43"/>
      <c r="N9" s="42">
        <v>0</v>
      </c>
      <c r="O9" s="42">
        <v>0</v>
      </c>
      <c r="P9" s="42">
        <v>0</v>
      </c>
      <c r="Q9" s="42">
        <v>0</v>
      </c>
      <c r="R9" s="42">
        <v>233</v>
      </c>
      <c r="S9" s="63">
        <v>0</v>
      </c>
      <c r="T9" s="264">
        <f aca="true" t="shared" si="0" ref="T9:T24">SUM(B9:S9)</f>
        <v>530</v>
      </c>
    </row>
    <row r="10" spans="1:20" ht="15" customHeight="1">
      <c r="A10" s="252" t="s">
        <v>178</v>
      </c>
      <c r="B10" s="260">
        <v>0</v>
      </c>
      <c r="C10" s="42">
        <v>154</v>
      </c>
      <c r="D10" s="42">
        <v>0</v>
      </c>
      <c r="E10" s="42">
        <v>70</v>
      </c>
      <c r="F10" s="42">
        <v>55</v>
      </c>
      <c r="G10" s="42">
        <v>0</v>
      </c>
      <c r="H10" s="42">
        <v>0</v>
      </c>
      <c r="I10" s="42">
        <v>0</v>
      </c>
      <c r="J10" s="42"/>
      <c r="K10" s="42"/>
      <c r="L10" s="42"/>
      <c r="M10" s="43"/>
      <c r="N10" s="42">
        <v>0</v>
      </c>
      <c r="O10" s="42">
        <v>0</v>
      </c>
      <c r="P10" s="42">
        <v>498</v>
      </c>
      <c r="Q10" s="42">
        <v>0</v>
      </c>
      <c r="R10" s="42">
        <v>0</v>
      </c>
      <c r="S10" s="63">
        <v>0</v>
      </c>
      <c r="T10" s="264">
        <f t="shared" si="0"/>
        <v>777</v>
      </c>
    </row>
    <row r="11" spans="1:20" ht="15" customHeight="1">
      <c r="A11" s="252" t="s">
        <v>175</v>
      </c>
      <c r="B11" s="260">
        <v>330</v>
      </c>
      <c r="C11" s="42">
        <v>0</v>
      </c>
      <c r="D11" s="42">
        <v>118</v>
      </c>
      <c r="E11" s="42">
        <v>246</v>
      </c>
      <c r="F11" s="42">
        <v>175</v>
      </c>
      <c r="G11" s="42">
        <v>0</v>
      </c>
      <c r="H11" s="42">
        <v>0</v>
      </c>
      <c r="I11" s="42">
        <v>0</v>
      </c>
      <c r="J11" s="42"/>
      <c r="K11" s="42"/>
      <c r="L11" s="42"/>
      <c r="M11" s="43"/>
      <c r="N11" s="42">
        <v>0</v>
      </c>
      <c r="O11" s="42">
        <v>0</v>
      </c>
      <c r="P11" s="42">
        <v>0</v>
      </c>
      <c r="Q11" s="42">
        <v>237</v>
      </c>
      <c r="R11" s="42">
        <v>0</v>
      </c>
      <c r="S11" s="63">
        <v>171</v>
      </c>
      <c r="T11" s="264">
        <f t="shared" si="0"/>
        <v>1277</v>
      </c>
    </row>
    <row r="12" spans="1:20" ht="15" customHeight="1">
      <c r="A12" s="252" t="s">
        <v>176</v>
      </c>
      <c r="B12" s="260">
        <v>190</v>
      </c>
      <c r="C12" s="42">
        <v>0</v>
      </c>
      <c r="D12" s="42">
        <v>0</v>
      </c>
      <c r="E12" s="42">
        <v>0</v>
      </c>
      <c r="F12" s="42">
        <v>236</v>
      </c>
      <c r="G12" s="42">
        <v>0</v>
      </c>
      <c r="H12" s="42">
        <v>0</v>
      </c>
      <c r="I12" s="42">
        <v>0</v>
      </c>
      <c r="J12" s="42"/>
      <c r="K12" s="42"/>
      <c r="L12" s="42"/>
      <c r="M12" s="43"/>
      <c r="N12" s="42">
        <v>0</v>
      </c>
      <c r="O12" s="42">
        <v>0</v>
      </c>
      <c r="P12" s="42">
        <v>0</v>
      </c>
      <c r="Q12" s="42">
        <v>237</v>
      </c>
      <c r="R12" s="42">
        <v>0</v>
      </c>
      <c r="S12" s="63">
        <v>0</v>
      </c>
      <c r="T12" s="264">
        <f t="shared" si="0"/>
        <v>663</v>
      </c>
    </row>
    <row r="13" spans="1:20" ht="15" customHeight="1">
      <c r="A13" s="252" t="s">
        <v>177</v>
      </c>
      <c r="B13" s="260">
        <v>121</v>
      </c>
      <c r="C13" s="42">
        <v>0</v>
      </c>
      <c r="D13" s="42">
        <v>0</v>
      </c>
      <c r="E13" s="42">
        <v>83</v>
      </c>
      <c r="F13" s="42">
        <v>135</v>
      </c>
      <c r="G13" s="42">
        <v>157</v>
      </c>
      <c r="H13" s="42">
        <v>0</v>
      </c>
      <c r="I13" s="42">
        <v>0</v>
      </c>
      <c r="J13" s="42"/>
      <c r="K13" s="42"/>
      <c r="L13" s="42"/>
      <c r="M13" s="43"/>
      <c r="N13" s="42">
        <v>0</v>
      </c>
      <c r="O13" s="42">
        <v>0</v>
      </c>
      <c r="P13" s="42">
        <v>0</v>
      </c>
      <c r="Q13" s="42">
        <v>0</v>
      </c>
      <c r="R13" s="42">
        <v>310</v>
      </c>
      <c r="S13" s="63">
        <v>0</v>
      </c>
      <c r="T13" s="264">
        <f t="shared" si="0"/>
        <v>806</v>
      </c>
    </row>
    <row r="14" spans="1:20" ht="15" customHeight="1">
      <c r="A14" s="252" t="s">
        <v>179</v>
      </c>
      <c r="B14" s="260">
        <v>0</v>
      </c>
      <c r="C14" s="42">
        <v>337</v>
      </c>
      <c r="D14" s="42">
        <v>597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/>
      <c r="K14" s="42"/>
      <c r="L14" s="42"/>
      <c r="M14" s="43"/>
      <c r="N14" s="42">
        <v>0</v>
      </c>
      <c r="O14" s="42">
        <v>0</v>
      </c>
      <c r="P14" s="42">
        <v>144</v>
      </c>
      <c r="Q14" s="42">
        <v>157</v>
      </c>
      <c r="R14" s="42">
        <v>0</v>
      </c>
      <c r="S14" s="63">
        <v>0</v>
      </c>
      <c r="T14" s="264">
        <f t="shared" si="0"/>
        <v>1235</v>
      </c>
    </row>
    <row r="15" spans="1:20" ht="15" customHeight="1">
      <c r="A15" s="252" t="s">
        <v>189</v>
      </c>
      <c r="B15" s="260">
        <v>0</v>
      </c>
      <c r="C15" s="42">
        <v>32</v>
      </c>
      <c r="D15" s="42">
        <v>0</v>
      </c>
      <c r="E15" s="42">
        <v>73</v>
      </c>
      <c r="F15" s="42">
        <v>0</v>
      </c>
      <c r="G15" s="42">
        <v>0</v>
      </c>
      <c r="H15" s="42">
        <v>0</v>
      </c>
      <c r="I15" s="42">
        <v>0</v>
      </c>
      <c r="J15" s="42"/>
      <c r="K15" s="42"/>
      <c r="L15" s="42"/>
      <c r="M15" s="43"/>
      <c r="N15" s="42">
        <v>0</v>
      </c>
      <c r="O15" s="42">
        <v>0</v>
      </c>
      <c r="P15" s="42">
        <v>91</v>
      </c>
      <c r="Q15" s="42">
        <v>69</v>
      </c>
      <c r="R15" s="42">
        <v>0</v>
      </c>
      <c r="S15" s="63">
        <v>0</v>
      </c>
      <c r="T15" s="264">
        <f t="shared" si="0"/>
        <v>265</v>
      </c>
    </row>
    <row r="16" spans="1:20" ht="15" customHeight="1">
      <c r="A16" s="252" t="s">
        <v>190</v>
      </c>
      <c r="B16" s="260">
        <v>0</v>
      </c>
      <c r="C16" s="42">
        <v>69</v>
      </c>
      <c r="D16" s="42">
        <v>0</v>
      </c>
      <c r="E16" s="42">
        <v>52</v>
      </c>
      <c r="F16" s="42">
        <v>0</v>
      </c>
      <c r="G16" s="42">
        <v>0</v>
      </c>
      <c r="H16" s="42">
        <v>0</v>
      </c>
      <c r="I16" s="42">
        <v>0</v>
      </c>
      <c r="J16" s="42"/>
      <c r="K16" s="42"/>
      <c r="L16" s="42"/>
      <c r="M16" s="43"/>
      <c r="N16" s="42">
        <v>0</v>
      </c>
      <c r="O16" s="42">
        <v>0</v>
      </c>
      <c r="P16" s="42">
        <v>0</v>
      </c>
      <c r="Q16" s="42">
        <v>0</v>
      </c>
      <c r="R16" s="42">
        <v>164</v>
      </c>
      <c r="S16" s="63">
        <v>0</v>
      </c>
      <c r="T16" s="264">
        <f t="shared" si="0"/>
        <v>285</v>
      </c>
    </row>
    <row r="17" spans="1:20" ht="15" customHeight="1">
      <c r="A17" s="252" t="s">
        <v>191</v>
      </c>
      <c r="B17" s="260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/>
      <c r="K17" s="42"/>
      <c r="L17" s="42"/>
      <c r="M17" s="43"/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63">
        <v>0</v>
      </c>
      <c r="T17" s="264">
        <f t="shared" si="0"/>
        <v>0</v>
      </c>
    </row>
    <row r="18" spans="1:20" ht="15" customHeight="1">
      <c r="A18" s="252" t="s">
        <v>192</v>
      </c>
      <c r="B18" s="260">
        <v>0</v>
      </c>
      <c r="C18" s="42">
        <v>0</v>
      </c>
      <c r="D18" s="42">
        <v>64</v>
      </c>
      <c r="E18" s="42">
        <v>0</v>
      </c>
      <c r="F18" s="42">
        <v>52</v>
      </c>
      <c r="G18" s="42">
        <v>0</v>
      </c>
      <c r="H18" s="42">
        <v>0</v>
      </c>
      <c r="I18" s="42">
        <v>0</v>
      </c>
      <c r="J18" s="42"/>
      <c r="K18" s="42"/>
      <c r="L18" s="42"/>
      <c r="M18" s="43"/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63">
        <v>107</v>
      </c>
      <c r="T18" s="264">
        <f t="shared" si="0"/>
        <v>223</v>
      </c>
    </row>
    <row r="19" spans="1:20" ht="15" customHeight="1">
      <c r="A19" s="252" t="s">
        <v>193</v>
      </c>
      <c r="B19" s="260">
        <v>130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/>
      <c r="K19" s="42"/>
      <c r="L19" s="42"/>
      <c r="M19" s="43"/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63">
        <v>39</v>
      </c>
      <c r="T19" s="264">
        <f t="shared" si="0"/>
        <v>169</v>
      </c>
    </row>
    <row r="20" spans="1:20" ht="15" customHeight="1">
      <c r="A20" s="252" t="s">
        <v>194</v>
      </c>
      <c r="B20" s="260">
        <v>0</v>
      </c>
      <c r="C20" s="42">
        <v>0</v>
      </c>
      <c r="D20" s="42">
        <v>68</v>
      </c>
      <c r="E20" s="42">
        <v>62</v>
      </c>
      <c r="F20" s="42">
        <v>0</v>
      </c>
      <c r="G20" s="42">
        <v>0</v>
      </c>
      <c r="H20" s="42">
        <v>0</v>
      </c>
      <c r="I20" s="42">
        <v>0</v>
      </c>
      <c r="J20" s="42"/>
      <c r="K20" s="42"/>
      <c r="L20" s="42"/>
      <c r="M20" s="43"/>
      <c r="N20" s="42">
        <v>0</v>
      </c>
      <c r="O20" s="42">
        <v>0</v>
      </c>
      <c r="P20" s="42">
        <v>143</v>
      </c>
      <c r="Q20" s="42">
        <v>0</v>
      </c>
      <c r="R20" s="42">
        <v>0</v>
      </c>
      <c r="S20" s="63">
        <v>0</v>
      </c>
      <c r="T20" s="264">
        <f t="shared" si="0"/>
        <v>273</v>
      </c>
    </row>
    <row r="21" spans="1:20" ht="15" customHeight="1">
      <c r="A21" s="252" t="s">
        <v>195</v>
      </c>
      <c r="B21" s="260">
        <v>0</v>
      </c>
      <c r="C21" s="42">
        <v>0</v>
      </c>
      <c r="D21" s="42">
        <v>73</v>
      </c>
      <c r="E21" s="42">
        <v>0</v>
      </c>
      <c r="F21" s="42">
        <v>67</v>
      </c>
      <c r="G21" s="42">
        <v>0</v>
      </c>
      <c r="H21" s="42">
        <v>0</v>
      </c>
      <c r="I21" s="42">
        <v>0</v>
      </c>
      <c r="J21" s="42"/>
      <c r="K21" s="42"/>
      <c r="L21" s="42"/>
      <c r="M21" s="43"/>
      <c r="N21" s="42">
        <v>0</v>
      </c>
      <c r="O21" s="42">
        <v>0</v>
      </c>
      <c r="P21" s="42">
        <v>0</v>
      </c>
      <c r="Q21" s="42">
        <v>81</v>
      </c>
      <c r="R21" s="42">
        <v>0</v>
      </c>
      <c r="S21" s="63">
        <v>0</v>
      </c>
      <c r="T21" s="264">
        <f t="shared" si="0"/>
        <v>221</v>
      </c>
    </row>
    <row r="22" spans="1:20" ht="15" customHeight="1">
      <c r="A22" s="252" t="s">
        <v>196</v>
      </c>
      <c r="B22" s="260">
        <v>15</v>
      </c>
      <c r="C22" s="42">
        <v>0</v>
      </c>
      <c r="D22" s="42">
        <v>27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/>
      <c r="K22" s="42"/>
      <c r="L22" s="42"/>
      <c r="M22" s="43"/>
      <c r="N22" s="42">
        <v>0</v>
      </c>
      <c r="O22" s="42">
        <v>0</v>
      </c>
      <c r="P22" s="42">
        <v>0</v>
      </c>
      <c r="Q22" s="42">
        <v>0</v>
      </c>
      <c r="R22" s="42">
        <v>112</v>
      </c>
      <c r="S22" s="63">
        <v>0</v>
      </c>
      <c r="T22" s="264">
        <f t="shared" si="0"/>
        <v>154</v>
      </c>
    </row>
    <row r="23" spans="1:20" ht="15" customHeight="1">
      <c r="A23" s="252" t="s">
        <v>197</v>
      </c>
      <c r="B23" s="260">
        <v>0</v>
      </c>
      <c r="C23" s="42">
        <v>0</v>
      </c>
      <c r="D23" s="42">
        <v>0</v>
      </c>
      <c r="E23" s="42">
        <v>0</v>
      </c>
      <c r="F23" s="42">
        <v>80</v>
      </c>
      <c r="G23" s="42">
        <v>0</v>
      </c>
      <c r="H23" s="42">
        <v>0</v>
      </c>
      <c r="I23" s="42">
        <v>0</v>
      </c>
      <c r="J23" s="42"/>
      <c r="K23" s="42"/>
      <c r="L23" s="42"/>
      <c r="M23" s="43"/>
      <c r="N23" s="42">
        <v>0</v>
      </c>
      <c r="O23" s="42">
        <v>0</v>
      </c>
      <c r="P23" s="42">
        <v>0</v>
      </c>
      <c r="Q23" s="42">
        <v>168</v>
      </c>
      <c r="R23" s="42">
        <v>0</v>
      </c>
      <c r="S23" s="63">
        <v>0</v>
      </c>
      <c r="T23" s="264">
        <f t="shared" si="0"/>
        <v>248</v>
      </c>
    </row>
    <row r="24" spans="1:20" ht="15" customHeight="1" thickBot="1">
      <c r="A24" s="252" t="s">
        <v>198</v>
      </c>
      <c r="B24" s="260">
        <v>708</v>
      </c>
      <c r="C24" s="42">
        <v>487</v>
      </c>
      <c r="D24" s="42">
        <v>1131</v>
      </c>
      <c r="E24" s="42">
        <v>1078</v>
      </c>
      <c r="F24" s="42">
        <v>1346</v>
      </c>
      <c r="G24" s="42">
        <v>660</v>
      </c>
      <c r="H24" s="42">
        <v>0</v>
      </c>
      <c r="I24" s="48">
        <v>0</v>
      </c>
      <c r="J24" s="48"/>
      <c r="K24" s="48"/>
      <c r="L24" s="48"/>
      <c r="M24" s="49"/>
      <c r="N24" s="48">
        <v>0</v>
      </c>
      <c r="O24" s="48">
        <v>0</v>
      </c>
      <c r="P24" s="48">
        <v>833</v>
      </c>
      <c r="Q24" s="48">
        <v>1254</v>
      </c>
      <c r="R24" s="48">
        <v>1031</v>
      </c>
      <c r="S24" s="79">
        <v>362</v>
      </c>
      <c r="T24" s="264">
        <f t="shared" si="0"/>
        <v>8890</v>
      </c>
    </row>
    <row r="25" spans="1:20" ht="15" customHeight="1">
      <c r="A25" s="250"/>
      <c r="B25" s="124"/>
      <c r="C25" s="168"/>
      <c r="D25" s="200"/>
      <c r="E25" s="200"/>
      <c r="F25" s="200"/>
      <c r="G25" s="200"/>
      <c r="H25" s="200"/>
      <c r="I25" s="20"/>
      <c r="J25" s="20"/>
      <c r="K25" s="20"/>
      <c r="L25" s="20"/>
      <c r="M25" s="21"/>
      <c r="N25" s="20"/>
      <c r="O25" s="20"/>
      <c r="P25" s="20"/>
      <c r="Q25" s="20"/>
      <c r="R25" s="20"/>
      <c r="S25" s="59"/>
      <c r="T25" s="265"/>
    </row>
    <row r="26" spans="1:20" s="205" customFormat="1" ht="15" customHeight="1" thickBot="1">
      <c r="A26" s="259" t="s">
        <v>59</v>
      </c>
      <c r="B26" s="266">
        <f aca="true" t="shared" si="1" ref="B26:T26">SUM(B7:B24)</f>
        <v>1746</v>
      </c>
      <c r="C26" s="246">
        <f t="shared" si="1"/>
        <v>1196</v>
      </c>
      <c r="D26" s="246">
        <f>SUM(D7:D24)</f>
        <v>2190</v>
      </c>
      <c r="E26" s="246">
        <f>SUM(E7:E24)</f>
        <v>1933</v>
      </c>
      <c r="F26" s="246">
        <f>SUM(F7:F24)</f>
        <v>2317</v>
      </c>
      <c r="G26" s="246">
        <f t="shared" si="1"/>
        <v>1190</v>
      </c>
      <c r="H26" s="246">
        <f t="shared" si="1"/>
        <v>0</v>
      </c>
      <c r="I26" s="246">
        <f t="shared" si="1"/>
        <v>0</v>
      </c>
      <c r="J26" s="246">
        <f t="shared" si="1"/>
        <v>0</v>
      </c>
      <c r="K26" s="246">
        <f t="shared" si="1"/>
        <v>0</v>
      </c>
      <c r="L26" s="246">
        <f t="shared" si="1"/>
        <v>0</v>
      </c>
      <c r="M26" s="267">
        <f t="shared" si="1"/>
        <v>0</v>
      </c>
      <c r="N26" s="246">
        <f t="shared" si="1"/>
        <v>0</v>
      </c>
      <c r="O26" s="246">
        <f t="shared" si="1"/>
        <v>0</v>
      </c>
      <c r="P26" s="246">
        <f t="shared" si="1"/>
        <v>1709</v>
      </c>
      <c r="Q26" s="246">
        <f t="shared" si="1"/>
        <v>2203</v>
      </c>
      <c r="R26" s="246">
        <f t="shared" si="1"/>
        <v>1850</v>
      </c>
      <c r="S26" s="246">
        <f t="shared" si="1"/>
        <v>889</v>
      </c>
      <c r="T26" s="268">
        <f t="shared" si="1"/>
        <v>17223</v>
      </c>
    </row>
    <row r="28" ht="12.75">
      <c r="A28" t="s">
        <v>65</v>
      </c>
    </row>
    <row r="29" spans="1:3" ht="12.75">
      <c r="A29" s="269" t="s">
        <v>199</v>
      </c>
      <c r="B29" s="53">
        <v>6839</v>
      </c>
      <c r="C29" t="s">
        <v>200</v>
      </c>
    </row>
    <row r="30" spans="1:3" ht="12.75">
      <c r="A30" s="269" t="s">
        <v>201</v>
      </c>
      <c r="B30" s="53">
        <v>1494</v>
      </c>
      <c r="C30" t="s">
        <v>200</v>
      </c>
    </row>
    <row r="31" spans="1:3" ht="12.75">
      <c r="A31" s="269" t="s">
        <v>202</v>
      </c>
      <c r="B31" s="53">
        <v>8890</v>
      </c>
      <c r="C31" t="s">
        <v>200</v>
      </c>
    </row>
    <row r="32" ht="12.75">
      <c r="B32" s="53"/>
    </row>
    <row r="33" ht="12.75">
      <c r="B33" s="53"/>
    </row>
    <row r="34" s="205" customFormat="1" ht="15">
      <c r="A34" s="205" t="s">
        <v>204</v>
      </c>
    </row>
    <row r="36" ht="13.5" thickBot="1"/>
    <row r="37" spans="1:3" ht="12.75">
      <c r="A37" s="250" t="s">
        <v>170</v>
      </c>
      <c r="B37" s="270" t="s">
        <v>115</v>
      </c>
      <c r="C37" s="271" t="s">
        <v>158</v>
      </c>
    </row>
    <row r="38" spans="1:3" ht="12.75">
      <c r="A38" s="252"/>
      <c r="B38" s="19"/>
      <c r="C38" s="59"/>
    </row>
    <row r="39" spans="1:3" ht="13.5" thickBot="1">
      <c r="A39" s="258"/>
      <c r="B39" s="19"/>
      <c r="C39" s="59"/>
    </row>
    <row r="40" spans="1:3" ht="15" customHeight="1">
      <c r="A40" s="252" t="s">
        <v>187</v>
      </c>
      <c r="B40" s="272">
        <v>1656</v>
      </c>
      <c r="C40" s="263">
        <v>586</v>
      </c>
    </row>
    <row r="41" spans="1:3" ht="15" customHeight="1">
      <c r="A41" s="252" t="s">
        <v>188</v>
      </c>
      <c r="B41" s="260">
        <v>1222</v>
      </c>
      <c r="C41" s="63">
        <v>621</v>
      </c>
    </row>
    <row r="42" spans="1:3" ht="15" customHeight="1">
      <c r="A42" s="252" t="s">
        <v>174</v>
      </c>
      <c r="B42" s="260">
        <v>1061</v>
      </c>
      <c r="C42" s="63">
        <v>530</v>
      </c>
    </row>
    <row r="43" spans="1:3" ht="15" customHeight="1">
      <c r="A43" s="252" t="s">
        <v>178</v>
      </c>
      <c r="B43" s="260">
        <v>1303</v>
      </c>
      <c r="C43" s="63">
        <v>777</v>
      </c>
    </row>
    <row r="44" spans="1:3" ht="15" customHeight="1">
      <c r="A44" s="252" t="s">
        <v>175</v>
      </c>
      <c r="B44" s="260">
        <v>1968</v>
      </c>
      <c r="C44" s="63">
        <v>1277</v>
      </c>
    </row>
    <row r="45" spans="1:3" ht="15" customHeight="1">
      <c r="A45" s="252" t="s">
        <v>176</v>
      </c>
      <c r="B45" s="260">
        <v>846</v>
      </c>
      <c r="C45" s="63">
        <v>663</v>
      </c>
    </row>
    <row r="46" spans="1:3" ht="15" customHeight="1">
      <c r="A46" s="252" t="s">
        <v>177</v>
      </c>
      <c r="B46" s="260">
        <v>864</v>
      </c>
      <c r="C46" s="63">
        <v>806</v>
      </c>
    </row>
    <row r="47" spans="1:3" ht="15" customHeight="1">
      <c r="A47" s="252" t="s">
        <v>179</v>
      </c>
      <c r="B47" s="260">
        <v>899</v>
      </c>
      <c r="C47" s="63">
        <v>1235</v>
      </c>
    </row>
    <row r="48" spans="1:3" ht="15" customHeight="1">
      <c r="A48" s="252" t="s">
        <v>189</v>
      </c>
      <c r="B48" s="260">
        <v>181</v>
      </c>
      <c r="C48" s="63">
        <v>265</v>
      </c>
    </row>
    <row r="49" spans="1:3" ht="15" customHeight="1">
      <c r="A49" s="252" t="s">
        <v>190</v>
      </c>
      <c r="B49" s="260">
        <v>406</v>
      </c>
      <c r="C49" s="63">
        <v>285</v>
      </c>
    </row>
    <row r="50" spans="1:3" ht="15" customHeight="1">
      <c r="A50" s="252" t="s">
        <v>191</v>
      </c>
      <c r="B50" s="260">
        <v>246</v>
      </c>
      <c r="C50" s="63">
        <v>0</v>
      </c>
    </row>
    <row r="51" spans="1:3" ht="15" customHeight="1">
      <c r="A51" s="252" t="s">
        <v>192</v>
      </c>
      <c r="B51" s="260">
        <v>252</v>
      </c>
      <c r="C51" s="63">
        <v>223</v>
      </c>
    </row>
    <row r="52" spans="1:3" ht="15" customHeight="1">
      <c r="A52" s="252" t="s">
        <v>193</v>
      </c>
      <c r="B52" s="260">
        <v>257</v>
      </c>
      <c r="C52" s="63">
        <v>169</v>
      </c>
    </row>
    <row r="53" spans="1:3" ht="15" customHeight="1">
      <c r="A53" s="252" t="s">
        <v>194</v>
      </c>
      <c r="B53" s="260">
        <v>282</v>
      </c>
      <c r="C53" s="63">
        <v>273</v>
      </c>
    </row>
    <row r="54" spans="1:3" ht="15" customHeight="1">
      <c r="A54" s="252" t="s">
        <v>195</v>
      </c>
      <c r="B54" s="260">
        <v>242</v>
      </c>
      <c r="C54" s="63">
        <v>221</v>
      </c>
    </row>
    <row r="55" spans="1:3" ht="15" customHeight="1">
      <c r="A55" s="252" t="s">
        <v>196</v>
      </c>
      <c r="B55" s="260">
        <v>95</v>
      </c>
      <c r="C55" s="63">
        <v>154</v>
      </c>
    </row>
    <row r="56" spans="1:3" ht="15" customHeight="1">
      <c r="A56" s="252" t="s">
        <v>197</v>
      </c>
      <c r="B56" s="260">
        <v>81</v>
      </c>
      <c r="C56" s="63">
        <v>248</v>
      </c>
    </row>
    <row r="57" spans="1:3" ht="15" customHeight="1" thickBot="1">
      <c r="A57" s="252" t="s">
        <v>198</v>
      </c>
      <c r="B57" s="273">
        <v>10504</v>
      </c>
      <c r="C57" s="79">
        <v>8890</v>
      </c>
    </row>
    <row r="58" spans="1:3" ht="12.75">
      <c r="A58" s="250"/>
      <c r="B58" s="260"/>
      <c r="C58" s="63"/>
    </row>
    <row r="59" spans="1:3" ht="15.75" thickBot="1">
      <c r="A59" s="259" t="s">
        <v>59</v>
      </c>
      <c r="B59" s="266">
        <f>SUM(B40:B58)</f>
        <v>22365</v>
      </c>
      <c r="C59" s="247">
        <f>SUM(C40:C58)</f>
        <v>17223</v>
      </c>
    </row>
  </sheetData>
  <sheetProtection/>
  <mergeCells count="1">
    <mergeCell ref="B4:S4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2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23.8515625" style="0" customWidth="1"/>
    <col min="2" max="7" width="10.57421875" style="0" customWidth="1"/>
    <col min="8" max="13" width="10.57421875" style="0" hidden="1" customWidth="1"/>
    <col min="14" max="20" width="10.57421875" style="0" customWidth="1"/>
  </cols>
  <sheetData>
    <row r="1" s="205" customFormat="1" ht="15">
      <c r="A1" s="205" t="s">
        <v>184</v>
      </c>
    </row>
    <row r="2" s="205" customFormat="1" ht="15"/>
    <row r="3" ht="13.5" thickBot="1"/>
    <row r="4" spans="1:20" ht="12.75">
      <c r="A4" s="250" t="s">
        <v>170</v>
      </c>
      <c r="B4" s="347" t="s">
        <v>171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8"/>
      <c r="T4" s="251"/>
    </row>
    <row r="5" spans="1:20" ht="15">
      <c r="A5" s="252"/>
      <c r="B5" s="274" t="s">
        <v>119</v>
      </c>
      <c r="C5" s="274" t="s">
        <v>120</v>
      </c>
      <c r="D5" s="274" t="s">
        <v>121</v>
      </c>
      <c r="E5" s="274" t="s">
        <v>122</v>
      </c>
      <c r="F5" s="274" t="s">
        <v>123</v>
      </c>
      <c r="G5" s="255" t="s">
        <v>107</v>
      </c>
      <c r="H5" s="255" t="s">
        <v>108</v>
      </c>
      <c r="I5" s="255" t="s">
        <v>109</v>
      </c>
      <c r="J5" s="255" t="s">
        <v>110</v>
      </c>
      <c r="K5" s="255" t="s">
        <v>111</v>
      </c>
      <c r="L5" s="255" t="s">
        <v>112</v>
      </c>
      <c r="M5" s="255" t="s">
        <v>113</v>
      </c>
      <c r="N5" s="255" t="s">
        <v>108</v>
      </c>
      <c r="O5" s="255" t="s">
        <v>109</v>
      </c>
      <c r="P5" s="255" t="s">
        <v>110</v>
      </c>
      <c r="Q5" s="255" t="s">
        <v>111</v>
      </c>
      <c r="R5" s="255" t="s">
        <v>112</v>
      </c>
      <c r="S5" s="256" t="s">
        <v>113</v>
      </c>
      <c r="T5" s="257" t="s">
        <v>59</v>
      </c>
    </row>
    <row r="6" spans="1:20" ht="15.75" thickBot="1">
      <c r="A6" s="258"/>
      <c r="B6" s="275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276"/>
      <c r="T6" s="259"/>
    </row>
    <row r="7" spans="1:20" ht="15">
      <c r="A7" s="250" t="s">
        <v>172</v>
      </c>
      <c r="B7" s="277">
        <v>39</v>
      </c>
      <c r="C7" s="278">
        <v>29</v>
      </c>
      <c r="D7" s="278">
        <v>34</v>
      </c>
      <c r="E7" s="278">
        <v>30</v>
      </c>
      <c r="F7" s="278">
        <v>37</v>
      </c>
      <c r="G7" s="278">
        <v>38</v>
      </c>
      <c r="H7" s="200"/>
      <c r="I7" s="200"/>
      <c r="J7" s="261"/>
      <c r="K7" s="261"/>
      <c r="L7" s="261"/>
      <c r="M7" s="261"/>
      <c r="N7" s="261">
        <v>0</v>
      </c>
      <c r="O7" s="261">
        <v>0</v>
      </c>
      <c r="P7" s="261">
        <v>25</v>
      </c>
      <c r="Q7" s="261">
        <v>37</v>
      </c>
      <c r="R7" s="261">
        <v>34</v>
      </c>
      <c r="S7" s="263">
        <v>23</v>
      </c>
      <c r="T7" s="279">
        <f>SUM(B7:S7)</f>
        <v>326</v>
      </c>
    </row>
    <row r="8" spans="1:20" ht="15" customHeight="1">
      <c r="A8" s="252" t="s">
        <v>173</v>
      </c>
      <c r="B8" s="280">
        <v>84</v>
      </c>
      <c r="C8" s="281">
        <v>70</v>
      </c>
      <c r="D8" s="281">
        <v>84</v>
      </c>
      <c r="E8" s="281">
        <v>68</v>
      </c>
      <c r="F8" s="281">
        <v>84</v>
      </c>
      <c r="G8" s="281">
        <v>84</v>
      </c>
      <c r="H8" s="20"/>
      <c r="I8" s="282"/>
      <c r="J8" s="42"/>
      <c r="K8" s="42"/>
      <c r="L8" s="42"/>
      <c r="M8" s="42"/>
      <c r="N8" s="42">
        <v>0</v>
      </c>
      <c r="O8" s="42">
        <v>0</v>
      </c>
      <c r="P8" s="42">
        <v>60</v>
      </c>
      <c r="Q8" s="42">
        <v>84</v>
      </c>
      <c r="R8" s="42">
        <v>76</v>
      </c>
      <c r="S8" s="63">
        <v>48</v>
      </c>
      <c r="T8" s="264">
        <f>SUM(B8:S8)</f>
        <v>742</v>
      </c>
    </row>
    <row r="9" spans="1:20" ht="15" customHeight="1">
      <c r="A9" s="252" t="s">
        <v>174</v>
      </c>
      <c r="B9" s="280">
        <v>8</v>
      </c>
      <c r="C9" s="281">
        <v>1</v>
      </c>
      <c r="D9" s="281">
        <v>5</v>
      </c>
      <c r="E9" s="281">
        <v>3</v>
      </c>
      <c r="F9" s="281">
        <v>0</v>
      </c>
      <c r="G9" s="281">
        <v>0</v>
      </c>
      <c r="H9" s="20"/>
      <c r="I9" s="282"/>
      <c r="J9" s="42"/>
      <c r="K9" s="42"/>
      <c r="L9" s="42"/>
      <c r="M9" s="42"/>
      <c r="N9" s="42">
        <v>0</v>
      </c>
      <c r="O9" s="42">
        <v>0</v>
      </c>
      <c r="P9" s="42">
        <v>0</v>
      </c>
      <c r="Q9" s="42">
        <v>0</v>
      </c>
      <c r="R9" s="42">
        <v>20</v>
      </c>
      <c r="S9" s="63">
        <v>0</v>
      </c>
      <c r="T9" s="264">
        <f aca="true" t="shared" si="0" ref="T9:T17">SUM(B9:S9)</f>
        <v>37</v>
      </c>
    </row>
    <row r="10" spans="1:20" ht="15" customHeight="1">
      <c r="A10" s="252" t="s">
        <v>175</v>
      </c>
      <c r="B10" s="280">
        <v>10</v>
      </c>
      <c r="C10" s="281">
        <v>0</v>
      </c>
      <c r="D10" s="281">
        <v>4</v>
      </c>
      <c r="E10" s="281">
        <v>10</v>
      </c>
      <c r="F10" s="281">
        <v>11</v>
      </c>
      <c r="G10" s="281">
        <v>0</v>
      </c>
      <c r="H10" s="20"/>
      <c r="I10" s="282"/>
      <c r="J10" s="42"/>
      <c r="K10" s="42"/>
      <c r="L10" s="42"/>
      <c r="M10" s="42"/>
      <c r="N10" s="42">
        <v>0</v>
      </c>
      <c r="O10" s="42">
        <v>0</v>
      </c>
      <c r="P10" s="42">
        <v>0</v>
      </c>
      <c r="Q10" s="42">
        <v>18</v>
      </c>
      <c r="R10" s="42">
        <v>0</v>
      </c>
      <c r="S10" s="63">
        <v>9</v>
      </c>
      <c r="T10" s="264">
        <f t="shared" si="0"/>
        <v>62</v>
      </c>
    </row>
    <row r="11" spans="1:20" ht="15" customHeight="1">
      <c r="A11" s="252" t="s">
        <v>176</v>
      </c>
      <c r="B11" s="280">
        <v>8</v>
      </c>
      <c r="C11" s="281">
        <v>1</v>
      </c>
      <c r="D11" s="281">
        <v>0</v>
      </c>
      <c r="E11" s="281">
        <v>0</v>
      </c>
      <c r="F11" s="281">
        <v>10</v>
      </c>
      <c r="G11" s="281">
        <v>0</v>
      </c>
      <c r="H11" s="20"/>
      <c r="I11" s="282"/>
      <c r="J11" s="42"/>
      <c r="K11" s="42"/>
      <c r="L11" s="42"/>
      <c r="M11" s="42"/>
      <c r="N11" s="42">
        <v>0</v>
      </c>
      <c r="O11" s="42">
        <v>0</v>
      </c>
      <c r="P11" s="42">
        <v>0</v>
      </c>
      <c r="Q11" s="42">
        <v>16</v>
      </c>
      <c r="R11" s="42">
        <v>0</v>
      </c>
      <c r="S11" s="63">
        <v>0</v>
      </c>
      <c r="T11" s="264">
        <f t="shared" si="0"/>
        <v>35</v>
      </c>
    </row>
    <row r="12" spans="1:20" ht="15" customHeight="1">
      <c r="A12" s="252" t="s">
        <v>177</v>
      </c>
      <c r="B12" s="280">
        <v>5</v>
      </c>
      <c r="C12" s="281">
        <v>0</v>
      </c>
      <c r="D12" s="281">
        <v>3</v>
      </c>
      <c r="E12" s="281">
        <v>5</v>
      </c>
      <c r="F12" s="281">
        <v>5</v>
      </c>
      <c r="G12" s="281">
        <v>10</v>
      </c>
      <c r="H12" s="20"/>
      <c r="I12" s="282"/>
      <c r="J12" s="42"/>
      <c r="K12" s="42"/>
      <c r="L12" s="42"/>
      <c r="M12" s="42"/>
      <c r="N12" s="42">
        <v>0</v>
      </c>
      <c r="O12" s="42">
        <v>0</v>
      </c>
      <c r="P12" s="42">
        <v>0</v>
      </c>
      <c r="Q12" s="42">
        <v>0</v>
      </c>
      <c r="R12" s="42">
        <v>18</v>
      </c>
      <c r="S12" s="63">
        <v>0</v>
      </c>
      <c r="T12" s="264">
        <f t="shared" si="0"/>
        <v>46</v>
      </c>
    </row>
    <row r="13" spans="1:20" ht="15" customHeight="1">
      <c r="A13" s="252" t="s">
        <v>178</v>
      </c>
      <c r="B13" s="280">
        <v>3</v>
      </c>
      <c r="C13" s="281">
        <v>5</v>
      </c>
      <c r="D13" s="281">
        <v>0</v>
      </c>
      <c r="E13" s="281">
        <v>5</v>
      </c>
      <c r="F13" s="281">
        <v>6</v>
      </c>
      <c r="G13" s="281">
        <v>0</v>
      </c>
      <c r="H13" s="20"/>
      <c r="I13" s="282"/>
      <c r="J13" s="42"/>
      <c r="K13" s="42"/>
      <c r="L13" s="42"/>
      <c r="M13" s="42"/>
      <c r="N13" s="42">
        <v>0</v>
      </c>
      <c r="O13" s="42">
        <v>0</v>
      </c>
      <c r="P13" s="42">
        <v>20</v>
      </c>
      <c r="Q13" s="42">
        <v>0</v>
      </c>
      <c r="R13" s="42">
        <v>0</v>
      </c>
      <c r="S13" s="63">
        <v>0</v>
      </c>
      <c r="T13" s="264">
        <f t="shared" si="0"/>
        <v>39</v>
      </c>
    </row>
    <row r="14" spans="1:20" ht="15" customHeight="1">
      <c r="A14" s="252" t="s">
        <v>179</v>
      </c>
      <c r="B14" s="280">
        <v>0</v>
      </c>
      <c r="C14" s="281">
        <v>10</v>
      </c>
      <c r="D14" s="281">
        <v>20</v>
      </c>
      <c r="E14" s="281">
        <v>0</v>
      </c>
      <c r="F14" s="281">
        <v>0</v>
      </c>
      <c r="G14" s="281">
        <v>0</v>
      </c>
      <c r="H14" s="20"/>
      <c r="I14" s="282"/>
      <c r="J14" s="42"/>
      <c r="K14" s="42"/>
      <c r="L14" s="42"/>
      <c r="M14" s="42"/>
      <c r="N14" s="42">
        <v>0</v>
      </c>
      <c r="O14" s="42">
        <v>0</v>
      </c>
      <c r="P14" s="42">
        <v>10</v>
      </c>
      <c r="Q14" s="42">
        <v>8</v>
      </c>
      <c r="R14" s="42">
        <v>0</v>
      </c>
      <c r="S14" s="63">
        <v>0</v>
      </c>
      <c r="T14" s="264">
        <f t="shared" si="0"/>
        <v>48</v>
      </c>
    </row>
    <row r="15" spans="1:20" ht="15" customHeight="1">
      <c r="A15" s="252" t="s">
        <v>180</v>
      </c>
      <c r="B15" s="280">
        <v>5</v>
      </c>
      <c r="C15" s="281">
        <v>0</v>
      </c>
      <c r="D15" s="281">
        <v>0</v>
      </c>
      <c r="E15" s="281">
        <v>5</v>
      </c>
      <c r="F15" s="281">
        <v>3</v>
      </c>
      <c r="G15" s="281">
        <v>5</v>
      </c>
      <c r="H15" s="20"/>
      <c r="I15" s="282"/>
      <c r="J15" s="42"/>
      <c r="K15" s="42"/>
      <c r="L15" s="42"/>
      <c r="M15" s="42"/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63">
        <v>0</v>
      </c>
      <c r="T15" s="264">
        <f t="shared" si="0"/>
        <v>18</v>
      </c>
    </row>
    <row r="16" spans="1:20" ht="15" customHeight="1">
      <c r="A16" s="252" t="s">
        <v>181</v>
      </c>
      <c r="B16" s="280">
        <v>3</v>
      </c>
      <c r="C16" s="281">
        <v>5</v>
      </c>
      <c r="D16" s="281">
        <v>0</v>
      </c>
      <c r="E16" s="281">
        <v>6</v>
      </c>
      <c r="F16" s="281">
        <v>5</v>
      </c>
      <c r="G16" s="281">
        <v>10</v>
      </c>
      <c r="H16" s="20"/>
      <c r="I16" s="282"/>
      <c r="J16" s="42"/>
      <c r="K16" s="42"/>
      <c r="L16" s="42"/>
      <c r="M16" s="42"/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63">
        <v>8</v>
      </c>
      <c r="T16" s="264">
        <f t="shared" si="0"/>
        <v>37</v>
      </c>
    </row>
    <row r="17" spans="1:20" ht="15" customHeight="1">
      <c r="A17" s="252" t="s">
        <v>182</v>
      </c>
      <c r="B17" s="280">
        <v>18</v>
      </c>
      <c r="C17" s="281">
        <v>11</v>
      </c>
      <c r="D17" s="281">
        <v>19</v>
      </c>
      <c r="E17" s="281">
        <v>17</v>
      </c>
      <c r="F17" s="281">
        <v>17</v>
      </c>
      <c r="G17" s="281">
        <v>0</v>
      </c>
      <c r="H17" s="20"/>
      <c r="I17" s="282"/>
      <c r="J17" s="42"/>
      <c r="K17" s="42"/>
      <c r="L17" s="42"/>
      <c r="M17" s="42"/>
      <c r="N17" s="42">
        <v>0</v>
      </c>
      <c r="O17" s="42">
        <v>0</v>
      </c>
      <c r="P17" s="42">
        <v>15</v>
      </c>
      <c r="Q17" s="42">
        <v>21</v>
      </c>
      <c r="R17" s="42">
        <v>19</v>
      </c>
      <c r="S17" s="63">
        <v>13</v>
      </c>
      <c r="T17" s="264">
        <f t="shared" si="0"/>
        <v>150</v>
      </c>
    </row>
    <row r="18" spans="1:20" ht="15" customHeight="1" thickBot="1">
      <c r="A18" s="258" t="s">
        <v>183</v>
      </c>
      <c r="B18" s="283">
        <v>193</v>
      </c>
      <c r="C18" s="284">
        <v>199</v>
      </c>
      <c r="D18" s="284">
        <v>212</v>
      </c>
      <c r="E18" s="284">
        <v>192</v>
      </c>
      <c r="F18" s="284">
        <v>189</v>
      </c>
      <c r="G18" s="284">
        <v>183</v>
      </c>
      <c r="H18" s="47"/>
      <c r="I18" s="47"/>
      <c r="J18" s="48"/>
      <c r="K18" s="48"/>
      <c r="L18" s="48"/>
      <c r="M18" s="48"/>
      <c r="N18" s="48">
        <v>372</v>
      </c>
      <c r="O18" s="48">
        <v>336</v>
      </c>
      <c r="P18" s="48">
        <v>240</v>
      </c>
      <c r="Q18" s="48">
        <v>184</v>
      </c>
      <c r="R18" s="48">
        <v>176</v>
      </c>
      <c r="S18" s="79">
        <v>208</v>
      </c>
      <c r="T18" s="264">
        <f>SUM(B18:S18)</f>
        <v>2684</v>
      </c>
    </row>
    <row r="19" spans="1:20" ht="15" customHeight="1">
      <c r="A19" s="252"/>
      <c r="B19" s="280"/>
      <c r="C19" s="281"/>
      <c r="D19" s="281"/>
      <c r="E19" s="281"/>
      <c r="F19" s="281"/>
      <c r="G19" s="285"/>
      <c r="H19" s="20"/>
      <c r="I19" s="112"/>
      <c r="J19" s="43"/>
      <c r="K19" s="261"/>
      <c r="L19" s="261"/>
      <c r="M19" s="262"/>
      <c r="N19" s="261"/>
      <c r="O19" s="261"/>
      <c r="P19" s="261"/>
      <c r="Q19" s="261"/>
      <c r="R19" s="261"/>
      <c r="S19" s="263"/>
      <c r="T19" s="286"/>
    </row>
    <row r="20" spans="1:20" s="205" customFormat="1" ht="15" customHeight="1" thickBot="1">
      <c r="A20" s="259" t="s">
        <v>59</v>
      </c>
      <c r="B20" s="287">
        <f aca="true" t="shared" si="1" ref="B20:S20">SUM(B7:B18)</f>
        <v>376</v>
      </c>
      <c r="C20" s="288">
        <f t="shared" si="1"/>
        <v>331</v>
      </c>
      <c r="D20" s="288">
        <f t="shared" si="1"/>
        <v>381</v>
      </c>
      <c r="E20" s="288">
        <f t="shared" si="1"/>
        <v>341</v>
      </c>
      <c r="F20" s="288">
        <f t="shared" si="1"/>
        <v>367</v>
      </c>
      <c r="G20" s="288">
        <f t="shared" si="1"/>
        <v>330</v>
      </c>
      <c r="H20" s="288">
        <f t="shared" si="1"/>
        <v>0</v>
      </c>
      <c r="I20" s="288">
        <f t="shared" si="1"/>
        <v>0</v>
      </c>
      <c r="J20" s="288">
        <f t="shared" si="1"/>
        <v>0</v>
      </c>
      <c r="K20" s="288">
        <f t="shared" si="1"/>
        <v>0</v>
      </c>
      <c r="L20" s="288">
        <f t="shared" si="1"/>
        <v>0</v>
      </c>
      <c r="M20" s="288">
        <f t="shared" si="1"/>
        <v>0</v>
      </c>
      <c r="N20" s="288">
        <f t="shared" si="1"/>
        <v>372</v>
      </c>
      <c r="O20" s="288">
        <f t="shared" si="1"/>
        <v>336</v>
      </c>
      <c r="P20" s="288">
        <f t="shared" si="1"/>
        <v>370</v>
      </c>
      <c r="Q20" s="288">
        <f t="shared" si="1"/>
        <v>368</v>
      </c>
      <c r="R20" s="288">
        <f t="shared" si="1"/>
        <v>343</v>
      </c>
      <c r="S20" s="288">
        <f t="shared" si="1"/>
        <v>309</v>
      </c>
      <c r="T20" s="268">
        <f>SUM(T7:T18)</f>
        <v>4224</v>
      </c>
    </row>
    <row r="23" s="205" customFormat="1" ht="15">
      <c r="A23" s="205" t="s">
        <v>185</v>
      </c>
    </row>
    <row r="25" ht="13.5" thickBot="1"/>
    <row r="26" spans="1:3" ht="12.75">
      <c r="A26" s="250" t="s">
        <v>170</v>
      </c>
      <c r="B26" s="289" t="s">
        <v>115</v>
      </c>
      <c r="C26" s="290" t="s">
        <v>158</v>
      </c>
    </row>
    <row r="27" spans="1:3" ht="12.75">
      <c r="A27" s="252"/>
      <c r="B27" s="19"/>
      <c r="C27" s="59"/>
    </row>
    <row r="28" spans="1:3" ht="13.5" thickBot="1">
      <c r="A28" s="258"/>
      <c r="B28" s="19"/>
      <c r="C28" s="59"/>
    </row>
    <row r="29" spans="1:3" ht="15" customHeight="1">
      <c r="A29" s="250" t="s">
        <v>172</v>
      </c>
      <c r="B29" s="262">
        <v>224</v>
      </c>
      <c r="C29" s="263">
        <v>326</v>
      </c>
    </row>
    <row r="30" spans="1:3" ht="15" customHeight="1">
      <c r="A30" s="252" t="s">
        <v>173</v>
      </c>
      <c r="B30" s="43">
        <v>608</v>
      </c>
      <c r="C30" s="63">
        <v>742</v>
      </c>
    </row>
    <row r="31" spans="1:3" ht="15" customHeight="1">
      <c r="A31" s="252" t="s">
        <v>174</v>
      </c>
      <c r="B31" s="43">
        <v>33</v>
      </c>
      <c r="C31" s="63">
        <v>37</v>
      </c>
    </row>
    <row r="32" spans="1:3" ht="15" customHeight="1">
      <c r="A32" s="252" t="s">
        <v>175</v>
      </c>
      <c r="B32" s="43">
        <v>62</v>
      </c>
      <c r="C32" s="63">
        <v>62</v>
      </c>
    </row>
    <row r="33" spans="1:3" ht="15" customHeight="1">
      <c r="A33" s="252" t="s">
        <v>176</v>
      </c>
      <c r="B33" s="43">
        <v>21</v>
      </c>
      <c r="C33" s="63">
        <v>35</v>
      </c>
    </row>
    <row r="34" spans="1:3" ht="15" customHeight="1">
      <c r="A34" s="252" t="s">
        <v>177</v>
      </c>
      <c r="B34" s="43">
        <v>35</v>
      </c>
      <c r="C34" s="63">
        <v>46</v>
      </c>
    </row>
    <row r="35" spans="1:3" ht="15" customHeight="1">
      <c r="A35" s="252" t="s">
        <v>178</v>
      </c>
      <c r="B35" s="43">
        <v>43</v>
      </c>
      <c r="C35" s="63">
        <v>39</v>
      </c>
    </row>
    <row r="36" spans="1:3" ht="15" customHeight="1">
      <c r="A36" s="252" t="s">
        <v>179</v>
      </c>
      <c r="B36" s="43">
        <v>30</v>
      </c>
      <c r="C36" s="63">
        <v>48</v>
      </c>
    </row>
    <row r="37" spans="1:3" ht="15" customHeight="1">
      <c r="A37" s="252" t="s">
        <v>180</v>
      </c>
      <c r="B37" s="43">
        <v>36</v>
      </c>
      <c r="C37" s="63">
        <v>18</v>
      </c>
    </row>
    <row r="38" spans="1:3" ht="15" customHeight="1">
      <c r="A38" s="252" t="s">
        <v>181</v>
      </c>
      <c r="B38" s="43">
        <v>40</v>
      </c>
      <c r="C38" s="63">
        <v>37</v>
      </c>
    </row>
    <row r="39" spans="1:3" ht="15" customHeight="1">
      <c r="A39" s="252" t="s">
        <v>182</v>
      </c>
      <c r="B39" s="43">
        <v>134</v>
      </c>
      <c r="C39" s="63">
        <v>150</v>
      </c>
    </row>
    <row r="40" spans="1:3" ht="15" customHeight="1" thickBot="1">
      <c r="A40" s="258" t="s">
        <v>183</v>
      </c>
      <c r="B40" s="49">
        <v>2089</v>
      </c>
      <c r="C40" s="79">
        <v>2684</v>
      </c>
    </row>
    <row r="41" spans="1:3" ht="12.75">
      <c r="A41" s="252"/>
      <c r="B41" s="291"/>
      <c r="C41" s="63"/>
    </row>
    <row r="42" spans="1:3" ht="15.75" thickBot="1">
      <c r="A42" s="259" t="s">
        <v>59</v>
      </c>
      <c r="B42" s="266">
        <f>SUM(B29:B41)</f>
        <v>3355</v>
      </c>
      <c r="C42" s="247">
        <f>SUM(C29:C41)</f>
        <v>4224</v>
      </c>
    </row>
  </sheetData>
  <sheetProtection/>
  <mergeCells count="1">
    <mergeCell ref="B4:S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Soňa Tencerová</dc:creator>
  <cp:keywords/>
  <dc:description/>
  <cp:lastModifiedBy>Janula</cp:lastModifiedBy>
  <dcterms:created xsi:type="dcterms:W3CDTF">2008-04-04T09:58:21Z</dcterms:created>
  <dcterms:modified xsi:type="dcterms:W3CDTF">2008-04-25T09:02:21Z</dcterms:modified>
  <cp:category/>
  <cp:version/>
  <cp:contentType/>
  <cp:contentStatus/>
</cp:coreProperties>
</file>