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<sst xmlns="http://schemas.openxmlformats.org/spreadsheetml/2006/main" count="2014" uniqueCount="1098">
  <si>
    <t xml:space="preserve">V rozpočte schválenom na rok 2004 sa rozpočtovala výška na úrovni r. 2003, nakoľko v tom čase ešte nebol známy inflačný </t>
  </si>
  <si>
    <t>koeficient za r. 2003. Od toho sa odvíjala aj zmena DPH. Na základe vyššie spomenutého odporúčame navýšenie na</t>
  </si>
  <si>
    <t>objem 13 595 tis. Sk, čo pozostáva z:</t>
  </si>
  <si>
    <r>
      <t xml:space="preserve"> - </t>
    </r>
    <r>
      <rPr>
        <sz val="10"/>
        <rFont val="Arial CE"/>
        <family val="2"/>
      </rPr>
      <t>v zmysle komisionárskej zmluvy</t>
    </r>
  </si>
  <si>
    <r>
      <t>635006 - Operatívna potreba mesta</t>
    </r>
    <r>
      <rPr>
        <sz val="10"/>
        <rFont val="Arial CE"/>
        <family val="2"/>
      </rPr>
      <t xml:space="preserve"> - rozpočtový presun na kap. 01.1.1.6 pol. 635006</t>
    </r>
  </si>
  <si>
    <r>
      <t xml:space="preserve">637004 -  Prevádzka útulku psov a mačiek - </t>
    </r>
    <r>
      <rPr>
        <sz val="10"/>
        <rFont val="Arial CE"/>
        <family val="2"/>
      </rPr>
      <t xml:space="preserve">zvýšenie v zmysle Komisionárskej zmluvy o infl.koeficient </t>
    </r>
  </si>
  <si>
    <t>Odporúčané</t>
  </si>
  <si>
    <t>a DPH. Požadované navýšenie v celkovej výške 46 tis. Sk pozostáva:</t>
  </si>
  <si>
    <t xml:space="preserve"> - 31 tis. Sk - infl.koeficient - 8,5 %</t>
  </si>
  <si>
    <t xml:space="preserve"> - 15 tis. Sk - zvýšenie DPH zo 14 % na 19 %</t>
  </si>
  <si>
    <t>06 - BÝVANIE A OBČIANSKA VYBAVENOSŤ</t>
  </si>
  <si>
    <t>06.1.0</t>
  </si>
  <si>
    <t>Rozvoj bývania</t>
  </si>
  <si>
    <t>Polyfunkčný objekt bytového domu Veľkonecpalská ul. - štúdia</t>
  </si>
  <si>
    <t>Realizácia nových stavieb</t>
  </si>
  <si>
    <t>Sociálne bývanie Košovská cesta - Vápenícka ulica</t>
  </si>
  <si>
    <t>Sociálne bývanie Ciglianska cesta blok D</t>
  </si>
  <si>
    <t>Prestavba objektu OSP na sociálne bývanie</t>
  </si>
  <si>
    <t xml:space="preserve">Soc.bývanie Cig.cesta č. 2 - 173 b.j. </t>
  </si>
  <si>
    <t>717001 - Realizácia nových stavieb - požadované navýšenie o 124 500 tis. Sk:</t>
  </si>
  <si>
    <r>
      <t xml:space="preserve"> - </t>
    </r>
    <r>
      <rPr>
        <b/>
        <sz val="10"/>
        <rFont val="Arial CE"/>
        <family val="2"/>
      </rPr>
      <t>Sociálne bývanie Košovská cesta - Vápenícka ulica - 34 000 tis. Sk</t>
    </r>
    <r>
      <rPr>
        <sz val="10"/>
        <rFont val="Arial CE"/>
        <family val="2"/>
      </rPr>
      <t xml:space="preserve"> - na základe Koncepcie výstav-</t>
    </r>
  </si>
  <si>
    <t xml:space="preserve">   by bytov v meste Prievidza pre roky 2004 - 2007, s realizáciou objektu zatiaľ v rozpočte neuvažujeme.</t>
  </si>
  <si>
    <r>
      <t xml:space="preserve"> </t>
    </r>
    <r>
      <rPr>
        <b/>
        <sz val="10"/>
        <rFont val="Arial CE"/>
        <family val="2"/>
      </rPr>
      <t>- Prestavba objektu OSP na sociálne bývanie - 13 500 tis. Sk</t>
    </r>
    <r>
      <rPr>
        <sz val="10"/>
        <rFont val="Arial CE"/>
        <family val="2"/>
      </rPr>
      <t xml:space="preserve"> -(vrátane odkúpenia pozemku)</t>
    </r>
  </si>
  <si>
    <r>
      <t xml:space="preserve"> - </t>
    </r>
    <r>
      <rPr>
        <b/>
        <sz val="10"/>
        <rFont val="Arial CE"/>
        <family val="2"/>
      </rPr>
      <t>Sociálne bývanie Ciglianska cesta blok D - 58 000 tis. Sk</t>
    </r>
    <r>
      <rPr>
        <sz val="10"/>
        <rFont val="Arial CE"/>
        <family val="2"/>
      </rPr>
      <t xml:space="preserve"> - Na základe Koncepcie výstavby bytov</t>
    </r>
  </si>
  <si>
    <t xml:space="preserve">   v meste Prievidza pre roky 2004 - 2007. (uzn. MsR č. 46/04). Dostavba v r. 2005 vo výške 39 mil. Sk.</t>
  </si>
  <si>
    <r>
      <t xml:space="preserve"> </t>
    </r>
    <r>
      <rPr>
        <b/>
        <sz val="10"/>
        <rFont val="Arial CE"/>
        <family val="2"/>
      </rPr>
      <t>- Sociálne bývanie Ciglianska cesta č. 2 - 173 b. j. - 19 000 tis. Sk</t>
    </r>
    <r>
      <rPr>
        <sz val="10"/>
        <rFont val="Arial CE"/>
        <family val="2"/>
      </rPr>
      <t xml:space="preserve"> - na základe dodatku č. 4</t>
    </r>
  </si>
  <si>
    <t xml:space="preserve">   zo dňa 14. 11. 2003 k ZoD č. 76/2002</t>
  </si>
  <si>
    <t>Sociálne bývanie - Ciglianska cesta č.2 - 173 b. j. - v roku 2004 bude financované:</t>
  </si>
  <si>
    <t xml:space="preserve"> - z úveru vo výške 81 398 tis. Sk</t>
  </si>
  <si>
    <t xml:space="preserve"> - z vlastných zdrojov - FRB vo výške 4 602 tis. Sk</t>
  </si>
  <si>
    <t>(prestavané v r. 2003 vo výške 38 603 tis. Sk)</t>
  </si>
  <si>
    <t>06.4.0</t>
  </si>
  <si>
    <t>Verejné osvetlenie</t>
  </si>
  <si>
    <t>Dotácie nefinančným subjektom - právnickým osobám</t>
  </si>
  <si>
    <t>Ostatným PO - UNIPA s. r. o .- transfer na elektr.energiu</t>
  </si>
  <si>
    <t xml:space="preserve"> - transfer na prevádzku VO</t>
  </si>
  <si>
    <t>Realizácia stavieb a ich techn. zhodnotenia</t>
  </si>
  <si>
    <t>Kapitálové transfery nefinančným subjektom</t>
  </si>
  <si>
    <t>Ostatným právnickým osobám</t>
  </si>
  <si>
    <t>Rekonštrukcia a modernizácia VO a CSS</t>
  </si>
  <si>
    <t>Vybudovanie stab. elektr. rozvodov a rozvodov vody</t>
  </si>
  <si>
    <t>na Ul. M.R.Štefánika a Nám. J.C.Hronského</t>
  </si>
  <si>
    <t>08 - REKREÁCIA, KULTÚRA A NÁBOŽENSTVO</t>
  </si>
  <si>
    <t>08.1.0</t>
  </si>
  <si>
    <t>Rekreačné a športové služby</t>
  </si>
  <si>
    <t>Energia, voda a komunikácie</t>
  </si>
  <si>
    <t>Energie - elektrická energia</t>
  </si>
  <si>
    <t>Interérové vybavenie</t>
  </si>
  <si>
    <t>Prevádzkové stroje, prístroje, zariadenia, techn.a náradie</t>
  </si>
  <si>
    <t>Prevádzkových strojov</t>
  </si>
  <si>
    <t>Budov, priestorov a objektov - ľadová plocha</t>
  </si>
  <si>
    <t>Všeob. služby (revízie a kontroly zariadení)</t>
  </si>
  <si>
    <t>Bežné transfery jednotlivcom a nezisk. PO</t>
  </si>
  <si>
    <t>Dotácia na prevádzku - Zimný štadión</t>
  </si>
  <si>
    <t>Dotácia na prevádzku - Futbalový štadión</t>
  </si>
  <si>
    <t>Ost. bežné transfery - Športová hala - od r.2004 NPO</t>
  </si>
  <si>
    <t>Ost. bežné transfery - Plážové kúpalisko - od r.2004 NPO</t>
  </si>
  <si>
    <t>Ost.bežné transf. - TJ VPS Prievidza-Hradec - od r.2004 NPO</t>
  </si>
  <si>
    <t>Nezisk.org.,ktoré poskytujú všeobecnoprospeš.služby</t>
  </si>
  <si>
    <t>- športovci, telovýchovné jednoty, športové kluby</t>
  </si>
  <si>
    <t>- kalendáre</t>
  </si>
  <si>
    <t>Transfer na rozvoj futbalu</t>
  </si>
  <si>
    <t>Transfer na rozvoj hokeja</t>
  </si>
  <si>
    <t>UNIPE za prevádzku športovísk</t>
  </si>
  <si>
    <t>Kapitálové transfery nefinančným právnickým osobám</t>
  </si>
  <si>
    <t>Ostatným právncikým osobám - UNIPA, s.r.o. (FŠ, ZŠ)</t>
  </si>
  <si>
    <t xml:space="preserve"> - Zimný štadión</t>
  </si>
  <si>
    <t xml:space="preserve"> - Futbalový štadión</t>
  </si>
  <si>
    <t>V pôvodne schválenom rozpočte sa rátalo s tým, že športová hala, plážové kúpalisko, TJ VPS Prievidza Hradec a Minigolf prejdú pod</t>
  </si>
  <si>
    <t xml:space="preserve">správu  príspevkovej organizácie  - Správu majetku mesta. V súčasnosti prebiehajú rokovania so spoločnosťou UNIPA s. r. o. o tom, </t>
  </si>
  <si>
    <t>že by správa a prevádzka vyššie uvedených športovísk prešla pod jej správu.</t>
  </si>
  <si>
    <r>
      <t xml:space="preserve">642002 - Športová hala - transfer SMM </t>
    </r>
    <r>
      <rPr>
        <sz val="10"/>
        <rFont val="Arial CE"/>
        <family val="2"/>
      </rPr>
      <t xml:space="preserve"> - navýšenie na celkový objem vo výške 2592 tis. Sk, čo pozostáva z:</t>
    </r>
  </si>
  <si>
    <t xml:space="preserve"> - transfer v zmysle NZ vrátane infl. koeficientu vo výške 8,5%</t>
  </si>
  <si>
    <t xml:space="preserve"> - neuhradené faktúry z r. 2003</t>
  </si>
  <si>
    <t xml:space="preserve"> - nedoplatok z r. 2002</t>
  </si>
  <si>
    <t xml:space="preserve"> - odpisy</t>
  </si>
  <si>
    <t xml:space="preserve"> - zníženie o delimitované príjmy vo výške odpisov , t. j. 1354+1770</t>
  </si>
  <si>
    <r>
      <t>642002 - Plážové kúpalisko - transfer SMM</t>
    </r>
    <r>
      <rPr>
        <sz val="10"/>
        <rFont val="Arial CE"/>
        <family val="2"/>
      </rPr>
      <t xml:space="preserve"> - navýšenie na celkový objem 981 tis. Sk, čo pozostáva z transferu v zmysle nájomnej</t>
    </r>
  </si>
  <si>
    <t>zmluvy - 904 tis. Sk a z inflačného koeficienta vo výške 8,5 % - 77 tis. Sk</t>
  </si>
  <si>
    <r>
      <t>642002 - TJ VPS Hradec - transfer SMM</t>
    </r>
    <r>
      <rPr>
        <sz val="10"/>
        <rFont val="Arial CE"/>
        <family val="2"/>
      </rPr>
      <t xml:space="preserve"> - navýšenie na celkový objem 76 tis. Sk, čo pozostáva z transferu v zmysle nájomnej zmluvy</t>
    </r>
  </si>
  <si>
    <t>vo výške 70 tis. Sk a infl.koeficienta vo výške 6 tis. Sk (8,5 %)</t>
  </si>
  <si>
    <r>
      <t>642002 - Transfer na rozvoj fotbalu - navýšenie o 1000 tis. Sk</t>
    </r>
    <r>
      <rPr>
        <sz val="10"/>
        <rFont val="Arial CE"/>
        <family val="2"/>
      </rPr>
      <t xml:space="preserve"> - v zmysle uznesenia MsZ č. 76/04 zo dňa 24. 2. 2004 - poskytnutie</t>
    </r>
  </si>
  <si>
    <t>finančného príspevku na činnosť HFK Prievidza.</t>
  </si>
  <si>
    <r>
      <t xml:space="preserve">642002 - Športovci, TJ, ŠK - </t>
    </r>
    <r>
      <rPr>
        <sz val="10"/>
        <rFont val="Arial CE"/>
        <family val="2"/>
      </rPr>
      <t>Vzhľadom na finančné možnosti rozpočtu mesta odporúčame navýšenie finančných prostriedkov</t>
    </r>
  </si>
  <si>
    <t>na objem 500 tis. Sk. Časť finančných prostriedkov bude použitá v zmysle uzn. MsZ č. 70/04 - pre Slovenský rybársky zväz na</t>
  </si>
  <si>
    <t>zakúpenie násady pstruha dúhového vo výške 52 tis. Sk</t>
  </si>
  <si>
    <t>644002 - UNIPE za prevádzku športovísk - navýšenie o 645 tis. Sk:</t>
  </si>
  <si>
    <t xml:space="preserve"> - východisková suma</t>
  </si>
  <si>
    <t>Sk</t>
  </si>
  <si>
    <t xml:space="preserve"> - DPH pre r. 2004</t>
  </si>
  <si>
    <t xml:space="preserve"> - infl.koef. 8,5 %</t>
  </si>
  <si>
    <t xml:space="preserve"> - odpisy </t>
  </si>
  <si>
    <r>
      <t>636001 - Budov, priestorov a objektov - navýšenie o 1000 tis. Sk</t>
    </r>
    <r>
      <rPr>
        <sz val="10"/>
        <rFont val="Arial CE"/>
        <family val="2"/>
      </rPr>
      <t xml:space="preserve"> - Za prenájom ľadovej plochy na Námestí slobody firme</t>
    </r>
  </si>
  <si>
    <t>UNIPA v zmysle uzn. MsZ č. 65/04</t>
  </si>
  <si>
    <t>08.2.0.3</t>
  </si>
  <si>
    <t>Klubové a špeciálne kultúrne zar. - KaSS</t>
  </si>
  <si>
    <t>Bežné transfery na rovnakej úrovni</t>
  </si>
  <si>
    <t>Príspevkovým organizáciám</t>
  </si>
  <si>
    <t>- dotácia na prevádzku</t>
  </si>
  <si>
    <t>- príspevok na zabezpečenie osláv mesta</t>
  </si>
  <si>
    <t>Bežné transféry jednotlivcom a neziskovým PO</t>
  </si>
  <si>
    <t>Transfér pre Tanečnú školu p. Preinerovej</t>
  </si>
  <si>
    <r>
      <t xml:space="preserve">642002 - Transfer pre tanečnú školu p. Preinerovej - </t>
    </r>
    <r>
      <rPr>
        <sz val="10"/>
        <rFont val="Arial CE"/>
        <family val="2"/>
      </rPr>
      <t>Príspevok vo výške 20 tis. Sk (alikvótna čiastka) na zakúpenie kostýmov</t>
    </r>
  </si>
  <si>
    <t>na Majstrovská  SR.</t>
  </si>
  <si>
    <t>08.2.0.9</t>
  </si>
  <si>
    <t>Ostatné kultúrne služby</t>
  </si>
  <si>
    <t>- propagácia mesta v publikáciách a na informač.nosičoch</t>
  </si>
  <si>
    <t xml:space="preserve"> - kvety, vence</t>
  </si>
  <si>
    <t xml:space="preserve">Reprezentačné výdavky </t>
  </si>
  <si>
    <t>Konkurzy a súťaže ( výdavky na novoročný ohňostroj)</t>
  </si>
  <si>
    <t>Propagácia, reklama a inzercia - diapozitívy mesta</t>
  </si>
  <si>
    <t>Fotoslužby</t>
  </si>
  <si>
    <t>Odmeny a príspevky (účinkuj.obradoch: hudobníci,recitácia,spev, poslanci)</t>
  </si>
  <si>
    <t xml:space="preserve">- odmena kronikárovi za kroniku mesta </t>
  </si>
  <si>
    <t xml:space="preserve">- prepísanie kroniky do pamätnej knihy </t>
  </si>
  <si>
    <t>Rozdelenie rozpočtu na:</t>
  </si>
  <si>
    <t xml:space="preserve"> v tis. Sk</t>
  </si>
  <si>
    <t>Scv.rozp.</t>
  </si>
  <si>
    <t>Návrh na</t>
  </si>
  <si>
    <t>Rozp.po</t>
  </si>
  <si>
    <t>I. úpravu</t>
  </si>
  <si>
    <t>I.úprave</t>
  </si>
  <si>
    <t>Bežný rozpočet:</t>
  </si>
  <si>
    <t>Príjmy:</t>
  </si>
  <si>
    <t>Výdavky:</t>
  </si>
  <si>
    <t xml:space="preserve"> -  v tom: vratka do FRB</t>
  </si>
  <si>
    <t>Rozdiel:</t>
  </si>
  <si>
    <t xml:space="preserve"> - bez vratky do FRB</t>
  </si>
  <si>
    <t>Kapitálový rozpočet:</t>
  </si>
  <si>
    <t>Finančné operácie:</t>
  </si>
  <si>
    <t>REKAPITULÁCIA:</t>
  </si>
  <si>
    <t>v tom - bežné</t>
  </si>
  <si>
    <t xml:space="preserve">         - kapitálové</t>
  </si>
  <si>
    <t xml:space="preserve">         - finančné operácie</t>
  </si>
  <si>
    <t>VÝDAVKY SPOLU:</t>
  </si>
  <si>
    <t>ROZDIEL:</t>
  </si>
  <si>
    <t>D/ MIMOROZPOČTOVÉ PROSTRIEDKY</t>
  </si>
  <si>
    <t>PLÁN TVORBY A POUŽITIA FONDOV V R. 2004</t>
  </si>
  <si>
    <t xml:space="preserve">     V zmysle zákona o rozpočtových pravidlách mesto Prievidza používa tieto fondy:</t>
  </si>
  <si>
    <t>- rezervný</t>
  </si>
  <si>
    <t>- cestný</t>
  </si>
  <si>
    <t>- rozvoja bývania</t>
  </si>
  <si>
    <t xml:space="preserve">- rozvoja mesta </t>
  </si>
  <si>
    <t>- životného prostredia</t>
  </si>
  <si>
    <t>- osobitný</t>
  </si>
  <si>
    <t>- sociálny</t>
  </si>
  <si>
    <t>SPRÁVA MESTA (v tis. Sk)</t>
  </si>
  <si>
    <t xml:space="preserve">Plán tvorby a použitia </t>
  </si>
  <si>
    <t>Názov fondu</t>
  </si>
  <si>
    <t>Stav k 1.1.2004</t>
  </si>
  <si>
    <t>Tvorba r.2004</t>
  </si>
  <si>
    <t>Použitie r.2004</t>
  </si>
  <si>
    <t>Koneč. stav r.2004</t>
  </si>
  <si>
    <t>účtovný stav</t>
  </si>
  <si>
    <t>peňažný stav</t>
  </si>
  <si>
    <t>Rezervný fond</t>
  </si>
  <si>
    <t>Cestný fond</t>
  </si>
  <si>
    <t>Fond rozv.bývania</t>
  </si>
  <si>
    <t>Fond rozv.mesta</t>
  </si>
  <si>
    <t>Fond život.prostredia</t>
  </si>
  <si>
    <t>Osobitný fond</t>
  </si>
  <si>
    <t>Sociálny fond</t>
  </si>
  <si>
    <t>K O M E N T Á R:</t>
  </si>
  <si>
    <t>(hodnoty sú v tis. Sk)</t>
  </si>
  <si>
    <t xml:space="preserve">Návrh </t>
  </si>
  <si>
    <t>Rozpočet</t>
  </si>
  <si>
    <t>úpravy</t>
  </si>
  <si>
    <t>Rezervný fond:</t>
  </si>
  <si>
    <t>Počiatočný zostatok k 1.1.2004:</t>
  </si>
  <si>
    <t xml:space="preserve">Tvorba: </t>
  </si>
  <si>
    <t xml:space="preserve"> - 10 % z výsledku hospodárenia</t>
  </si>
  <si>
    <t>Použitie:</t>
  </si>
  <si>
    <t xml:space="preserve"> - prevod do príjmov (STH)</t>
  </si>
  <si>
    <t xml:space="preserve"> - prevod do príjmov </t>
  </si>
  <si>
    <t>Konečný zostatok k 31.12.2004:</t>
  </si>
  <si>
    <t>Fond rozvoja bývania:</t>
  </si>
  <si>
    <t>Počiatočný zostatok k 1.1.2004:(opravený údaj - prevzatý zo</t>
  </si>
  <si>
    <t>záverečnej správy mesta, KS k 31.12.2003 = PS k 1.1.2004)</t>
  </si>
  <si>
    <t>Tvorba:</t>
  </si>
  <si>
    <t xml:space="preserve"> - vrátenie zapožičaných prostriedkov</t>
  </si>
  <si>
    <t xml:space="preserve"> - z predaja bytov</t>
  </si>
  <si>
    <t>- do vedľajšieho hospodárstva</t>
  </si>
  <si>
    <t>- do rozpočtu mesta:</t>
  </si>
  <si>
    <t xml:space="preserve">   - rozšírenie parkovacích plôch Ľ. Ondrejova</t>
  </si>
  <si>
    <t xml:space="preserve">   - rozšírenie parkovacích plôch Clementisa</t>
  </si>
  <si>
    <t xml:space="preserve">   - spevnené plochy za jedálňou Poliak</t>
  </si>
  <si>
    <t xml:space="preserve">   - parkovacie plopchy Na Karasiny, Gorkého, ..</t>
  </si>
  <si>
    <t xml:space="preserve">   - Sociálne bývanie - Cigl. cesta č. 2 - 173 b.j.</t>
  </si>
  <si>
    <t xml:space="preserve">   - splátka istiny úveru na Sociálne bývanie-Cigl.cesta č. 2</t>
  </si>
  <si>
    <t xml:space="preserve">   - splácanie úrokov z úveru Sociálne bývanie</t>
  </si>
  <si>
    <t xml:space="preserve">   - splátka istiny a úrokov z úveru na Sociálne bývanie  - D-blok</t>
  </si>
  <si>
    <t xml:space="preserve">   - splácanie úrokov a istiny z úveru Prebudovanie objektu OSP...</t>
  </si>
  <si>
    <t xml:space="preserve">   - rozšírenie parkovacích plôch Dlhá ulica (za ŽP)</t>
  </si>
  <si>
    <t xml:space="preserve">   - rozšírenie parkovacích plôch Dlhá ulica č. 36</t>
  </si>
  <si>
    <t xml:space="preserve">   - úhrada banke na spracovanie úveru</t>
  </si>
  <si>
    <t xml:space="preserve">   - projektová a prípravná dokumentácia na polyfunkčný objekt</t>
  </si>
  <si>
    <t>Fond rozvoja mesta</t>
  </si>
  <si>
    <t xml:space="preserve">Počiatočný zostatok k 1.1.2004: (opravený údaj - prevzatý zo </t>
  </si>
  <si>
    <t xml:space="preserve"> - vrátenie finančných prostriedkov</t>
  </si>
  <si>
    <t xml:space="preserve"> - oprava cestného mostu cez r. Handlovka (pri Karpátii)</t>
  </si>
  <si>
    <t xml:space="preserve"> - Zberná komunikácia Ul. Za depom až Mliekárenská ul.</t>
  </si>
  <si>
    <t xml:space="preserve"> - kapitálový transfer na VO</t>
  </si>
  <si>
    <t xml:space="preserve"> - iné vyvolané investície (kap. 04.5.1)</t>
  </si>
  <si>
    <t xml:space="preserve"> - zobojsmernenie Hviezdoslavovej ulice</t>
  </si>
  <si>
    <t xml:space="preserve"> - parkovacie plochy T. Vansovej</t>
  </si>
  <si>
    <t xml:space="preserve"> - Monitorovací a kamerový systém</t>
  </si>
  <si>
    <t xml:space="preserve"> - Kruhová križovatka št. cesty I/64 a Mliek. cesta</t>
  </si>
  <si>
    <t xml:space="preserve"> - splátka istiny a úrokov úveru na plaváreň k III. ZŠ S.Chalupku</t>
  </si>
  <si>
    <t xml:space="preserve"> - Prístavba k budove MsP (Hollého) - vrozdiel od plynárov</t>
  </si>
  <si>
    <t xml:space="preserve"> - Vstupný priestor MsÚ + prístrešok</t>
  </si>
  <si>
    <t xml:space="preserve"> - vyporiadanie pozemkov</t>
  </si>
  <si>
    <t>Fond životného prostredia</t>
  </si>
  <si>
    <t>Počiatočný zostatok k 1.1.2004: (opravený údaj - prevzatý zo</t>
  </si>
  <si>
    <t>- likvidácia komunálneho odpadu</t>
  </si>
  <si>
    <t xml:space="preserve"> - na rozvoj futbalu</t>
  </si>
  <si>
    <t>Sociálny fond:</t>
  </si>
  <si>
    <t xml:space="preserve">- odvod z hrubého objemu miezd - nerozpočtujeme, lebo nepodlieha </t>
  </si>
  <si>
    <t xml:space="preserve">  schváleniu MsZ</t>
  </si>
  <si>
    <t xml:space="preserve">  z toho: školstvo - neprávne subjekty (MŠ) - nerozpočtujeme, lebo</t>
  </si>
  <si>
    <t xml:space="preserve">             nepodlieha schváleniu MsZ</t>
  </si>
  <si>
    <t>- v zmysle kolektívnej zmluvy</t>
  </si>
  <si>
    <t xml:space="preserve">  nerozpočtujeme, lebo nepodlieha schváleniu MsZ</t>
  </si>
  <si>
    <t>Návrh na uznesenie</t>
  </si>
  <si>
    <t>MsR, MsZ</t>
  </si>
  <si>
    <t>I. berie na vedomie</t>
  </si>
  <si>
    <t>návrh na získanie finančných prostriedkov - úverov z peňažných ústavov na :</t>
  </si>
  <si>
    <t xml:space="preserve"> - Sociálne bývanie Ciglianska cesta č. 2 blok "D" a inžinierske siete vo výške</t>
  </si>
  <si>
    <t xml:space="preserve"> - Prebudovanie objektu OSP na sociálne bývanie vo výške</t>
  </si>
  <si>
    <t xml:space="preserve"> - Prístavba plavárne k III. ZŠ S.Chalupku vo výške</t>
  </si>
  <si>
    <t>II. schvaľuje - neschvaľuje</t>
  </si>
  <si>
    <t>návrh na uvoľnenie finančných prostriedkov z fondu rozvoja mesta vo výške 2 623 tis. Sk, ktoré budú</t>
  </si>
  <si>
    <t>použité na:</t>
  </si>
  <si>
    <t xml:space="preserve"> - splátka istiny a úrokov úveru na plaváreň k III. ZŠ S.Chalupku - zníženie</t>
  </si>
  <si>
    <t xml:space="preserve"> - Prístavba k budove MsP (Hollého)</t>
  </si>
  <si>
    <t xml:space="preserve"> - vyporiadanie pozemkov - navýšenie</t>
  </si>
  <si>
    <t xml:space="preserve">   spolu:</t>
  </si>
  <si>
    <t>návrh I. úpravy rozpočtu mesta Prievidza na rok 2004</t>
  </si>
  <si>
    <t>NÁVRH NA  I. ÚPRAVU  ROZPOČTU  MESTA  NA  ROK  2004</t>
  </si>
  <si>
    <t>OBSAH:</t>
  </si>
  <si>
    <t>A/ Všeobecná časť</t>
  </si>
  <si>
    <t>B/ Úprava rozpočtu príjmov - tabuľková časť</t>
  </si>
  <si>
    <t xml:space="preserve">                                                                - komentárová časť</t>
  </si>
  <si>
    <t>C/ Úprava rozpočtu výdavkov - tabuľková časť</t>
  </si>
  <si>
    <t xml:space="preserve">                                                                  - komentárová časť</t>
  </si>
  <si>
    <t>D/ Úprava fondov</t>
  </si>
  <si>
    <r>
      <t xml:space="preserve">     </t>
    </r>
    <r>
      <rPr>
        <sz val="10"/>
        <rFont val="Arial CE"/>
        <family val="2"/>
      </rPr>
      <t>Uznesením MsZ č. 405/03 dňa 25. 11. 2003 bol schválený rozpočet mesta Prievidza na r. 2004.</t>
    </r>
  </si>
  <si>
    <t xml:space="preserve">     Rozpočet na rok 2004 bol schvaľovaný s predpokladom, že počas roka budú vykonávané rozpočtové</t>
  </si>
  <si>
    <t>úpravy, do ktorých budú premietané aktuálne potreby mesta.</t>
  </si>
  <si>
    <t xml:space="preserve">     Pre rok 2004 bol schválený rozpočet, kde</t>
  </si>
  <si>
    <t>Celkové príjmy</t>
  </si>
  <si>
    <t>Celkové výdavky</t>
  </si>
  <si>
    <t xml:space="preserve">tis. Sk *1)  </t>
  </si>
  <si>
    <t>Rozdiel (prebytok)</t>
  </si>
  <si>
    <t xml:space="preserve">     Navrhovanou úpravou sa rozpočet príjmov a výdavkov zmení nasledovne:</t>
  </si>
  <si>
    <t xml:space="preserve">        zvýšenie o</t>
  </si>
  <si>
    <t>rozpočet po I. úprave</t>
  </si>
  <si>
    <t>Rozdiel</t>
  </si>
  <si>
    <t xml:space="preserve">*1) Vo výdavkoch a prebytku je premietnutá oprava sčítacej chyby vo výške 15 tis. Sk, ktorá vznikla pri </t>
  </si>
  <si>
    <t>sumarizácii podpoložiek v schválenom rozpočte.</t>
  </si>
  <si>
    <t xml:space="preserve">     Do I. úpravy je zapracovaný:</t>
  </si>
  <si>
    <t xml:space="preserve"> - dosiahnutý rozpočtový prebytok mesta v r. 2003 znížený o povinný 10 % - tný odvod do rezervného</t>
  </si>
  <si>
    <t xml:space="preserve">   fondu mesta a o vysporiadanie s fondom rozvoja mesta vo výške 13 tis. Sk,</t>
  </si>
  <si>
    <t xml:space="preserve"> - dočerpanie zostatku finančných prostriedkov poskytnutých z FNM za plynárenské zariadenia vo výške </t>
  </si>
  <si>
    <t xml:space="preserve">   2 276 tis. Sk,</t>
  </si>
  <si>
    <t xml:space="preserve"> - úverové zdroje na dofinancovanie 173 b. j. na Ciglianskej ceste, nakoľko očakávanú dotáciu z MV a RR</t>
  </si>
  <si>
    <t xml:space="preserve">   na bytovú výstavbu mesto nezíska,</t>
  </si>
  <si>
    <t xml:space="preserve"> - úverové zdroje na dofinancovanie objektu plavárne pri III. ZŠ S. Chalupku (časť úveru už v rozpočte za-</t>
  </si>
  <si>
    <t xml:space="preserve">   pracovaná bola), pričom sa mesto bude uchádzať o finančné zdroje z grantov EÚ,</t>
  </si>
  <si>
    <t xml:space="preserve"> - úverové zdroje na prestavbu objektu OSP na sociálne bývanie 13 500 tis. Sk,</t>
  </si>
  <si>
    <t xml:space="preserve"> - navýšenie transferov na kompetencie na základe obdržaných rozpisov.</t>
  </si>
  <si>
    <t xml:space="preserve">   Výšku rozpočtovanej decentralizačnej dotácie na školstvo zatiaľ neupravujeme, nakoľko mesto ešte</t>
  </si>
  <si>
    <t>neobdržalo záväzný rozpis z Ministerstva školstva SR. Podľa predbežne zverejnených normatívov na</t>
  </si>
  <si>
    <t xml:space="preserve">internetovej stránke ministerstva školstva, dotácia na úseku školstva bude pravdepodobne nižšia ako je </t>
  </si>
  <si>
    <t>rozpočtovaná potreba.</t>
  </si>
  <si>
    <t xml:space="preserve">     Úprava výdavkov korešponduje s úpravou účelových zdrojov. Rozpočtový prebytok dosiahnutý v r.2003 </t>
  </si>
  <si>
    <t>bol</t>
  </si>
  <si>
    <t xml:space="preserve"> - primárne použitý na dofinancovanie prevádzkovej potreby mesta v oblasti pokrytia výdavkov na infláciu</t>
  </si>
  <si>
    <t xml:space="preserve">   a DPH vyplývajúcich z uzavretých zmluvných vzťahov,</t>
  </si>
  <si>
    <t xml:space="preserve"> - prerozdelený na výdavky určené uzneseniami MsR a MsZ v r. 2004,</t>
  </si>
  <si>
    <t xml:space="preserve"> - financovanie investícií a programov prechádzajúcich z r. 2003,</t>
  </si>
  <si>
    <t xml:space="preserve"> - na transfer komisiám MsZ, čím finančný objem určený na činnosť komisií dosiahol zhruba 50 % objemu </t>
  </si>
  <si>
    <t xml:space="preserve">   v r. 2003.</t>
  </si>
  <si>
    <t xml:space="preserve">     Pokiaľ v meste nevznikne nová situácia, touto úpravou rozpočtu by prevádzková potreba mesta mala </t>
  </si>
  <si>
    <t>byť pokrytá s výnimkou:</t>
  </si>
  <si>
    <t xml:space="preserve"> - 2,0 mil. Sk, ktoré predstavujú zvýšené výdavky na zimnú údržbu mesta v súvislosti so snehovou kalamitou</t>
  </si>
  <si>
    <t xml:space="preserve">   v začiatku r. 2004,</t>
  </si>
  <si>
    <t xml:space="preserve"> - kosenia mesta vo zvýšenom objeme ako v r. 2003,</t>
  </si>
  <si>
    <t xml:space="preserve"> -  požiadavok UNIPA, s.r.o., nakoľko tieto boli doručené po uzávierke tohto materiálu, t. j. 23. 3. 2004.</t>
  </si>
  <si>
    <t xml:space="preserve">     Úprava objemov v peňažných fondoch mesta nadväzuje na výsledky dosiahnuté a uvedené v záverečnom </t>
  </si>
  <si>
    <t xml:space="preserve">účte mesta. Počiatočné stavy k 1. 1. 2004,  boli upravené na výšku uvádzanú v konečných zostatkoch </t>
  </si>
  <si>
    <t>31. 12. 2003 .Úprava tvorby a použitia nadväzuje na realizáciu cieľov, ktoré mesto plánujev r. 2004 financovať.</t>
  </si>
  <si>
    <t xml:space="preserve">     Požiadavky na úpravu príjmov a výdavkov rozpočtu sú číselne uvedené v tabuľkách a zdôvodnené</t>
  </si>
  <si>
    <t>v komentári pod každou tabuľkou. Číselné údaje v tabuľkách sú uvádzané v tis. Sk a predstavujú:</t>
  </si>
  <si>
    <t>Stĺpec č. 1 - schválený rozpočet na rok 2004</t>
  </si>
  <si>
    <t>Stĺpec č. 2 - požiadavka na I. úpravu rozpočtu</t>
  </si>
  <si>
    <t>Stĺpec č. 3 - požiadavka na I. úpravu odporúčaná na schválenie</t>
  </si>
  <si>
    <t>Stĺpec č. 4 - rozpočet na rok 2004 po schválení I. úpravy</t>
  </si>
  <si>
    <t>KOMENTÁROVÁ  ČASŤ</t>
  </si>
  <si>
    <t>PRÍJMOVÁ  ČASŤ</t>
  </si>
  <si>
    <t>200 - NEDAŇOVÉ  PRÍJMY</t>
  </si>
  <si>
    <r>
      <t>212003 - Z prenajatých budov, priestorov a objektov - prenájom TEZAS s. r. o.</t>
    </r>
    <r>
      <rPr>
        <sz val="10"/>
        <rFont val="Arial CE"/>
        <family val="2"/>
      </rPr>
      <t xml:space="preserve"> - zníženie o 250 tis. Sk.</t>
    </r>
  </si>
  <si>
    <t xml:space="preserve">Na základe doplnku č. 4 k nájomnej zmluve zo dňa 2. 1. 2002 bol znížený ročný nájom. (zníženie výmery </t>
  </si>
  <si>
    <t>o parkoviská)</t>
  </si>
  <si>
    <r>
      <t xml:space="preserve">223001 - Za verejnú súťaž </t>
    </r>
    <r>
      <rPr>
        <sz val="10"/>
        <rFont val="Arial CE"/>
        <family val="2"/>
      </rPr>
      <t>- 100 tis. Sk. Výška poplatku je odhadnutá, nakoľko nemôžeme presne určiť</t>
    </r>
  </si>
  <si>
    <t xml:space="preserve">počet uchádzačov a výšku poplatkov za jednotlivé verejné súťaže. </t>
  </si>
  <si>
    <r>
      <t>244 - Z terminovaných vkladov</t>
    </r>
    <r>
      <rPr>
        <sz val="10"/>
        <rFont val="Arial CE"/>
        <family val="2"/>
      </rPr>
      <t xml:space="preserve"> - očakávame vyššie príjmy z terminovaných úložiek.</t>
    </r>
  </si>
  <si>
    <r>
      <t xml:space="preserve">292004 - Z prevodov z peňažných fondov - </t>
    </r>
    <r>
      <rPr>
        <sz val="10"/>
        <rFont val="Arial CE"/>
        <family val="2"/>
      </rPr>
      <t xml:space="preserve">prevod finančných prostriedkov z FRB, FRM a rezervného </t>
    </r>
  </si>
  <si>
    <t>fondu vo výške 11733 tis. Sk. Podrobný  rozpis viď časť Mimorozpočtové prostriedky.</t>
  </si>
  <si>
    <r>
      <t xml:space="preserve">292005 - Prevod výsledku hospodárenia do príjmov - </t>
    </r>
    <r>
      <rPr>
        <sz val="10"/>
        <rFont val="Arial CE"/>
        <family val="2"/>
      </rPr>
      <t xml:space="preserve"> Príjem vo výške 15 564 tis. Sk.</t>
    </r>
  </si>
  <si>
    <t>Výsledok hospodárenia za r. 2003 je v celkovej výške 17 307 tis. Sk. Po odvode 10 % z výsledku hospo-</t>
  </si>
  <si>
    <t>dárenia do rezervného fondu a 13 tis. Sk do fondu rozvoja mesta, prevádzame do príjmov rozpočtu čiastku</t>
  </si>
  <si>
    <t>15 564 tis.Sk. Časť výsledku hospodárenia vo výške 493 tis.Sk tvorí výsledok hospodárenia úseku školstva.</t>
  </si>
  <si>
    <r>
      <t>292010 - Zostatok prostriedkov z predchádzajúceho roka - plynári</t>
    </r>
    <r>
      <rPr>
        <sz val="10"/>
        <rFont val="Arial CE"/>
        <family val="2"/>
      </rPr>
      <t xml:space="preserve"> - Príjem vo výške 2 276 tis. Sk</t>
    </r>
  </si>
  <si>
    <t>prechádza z r. 2003 a predstavuje nedočerpané finančné prostriedky z FNM za plynárenské zariadenia.</t>
  </si>
  <si>
    <t xml:space="preserve">Zostávajúce prostiedky budú v r. 2004 použité na investičné akcie "Prístavba k budove Mestskej polície </t>
  </si>
  <si>
    <t>(Hollého)".</t>
  </si>
  <si>
    <t>300 - GRANTY A TRANSFERY</t>
  </si>
  <si>
    <r>
      <t>313001 - OBCIAM</t>
    </r>
    <r>
      <rPr>
        <sz val="10"/>
        <rFont val="Arial CE"/>
        <family val="2"/>
      </rPr>
      <t xml:space="preserve"> - celkové navýšenie o 1 305 tis. Sk, čo predstavuje:</t>
    </r>
  </si>
  <si>
    <r>
      <t xml:space="preserve"> - </t>
    </r>
    <r>
      <rPr>
        <b/>
        <sz val="10"/>
        <rFont val="Arial CE"/>
        <family val="2"/>
      </rPr>
      <t>Na podporu zamestnanosti</t>
    </r>
    <r>
      <rPr>
        <sz val="10"/>
        <rFont val="Arial CE"/>
        <family val="2"/>
      </rPr>
      <t xml:space="preserve"> - očakávaná dotácia z Úradu práce, sociálnych vecí a rodiny</t>
    </r>
  </si>
  <si>
    <t xml:space="preserve">   na pracovníkov vykonávajúcich verejnoprospešné práce - 307 tis. Sk</t>
  </si>
  <si>
    <r>
      <t xml:space="preserve"> -</t>
    </r>
    <r>
      <rPr>
        <b/>
        <sz val="10"/>
        <rFont val="Arial CE"/>
        <family val="2"/>
      </rPr>
      <t xml:space="preserve"> Na rozvoj sociálnej sféry - penzión J. Okáľa</t>
    </r>
    <r>
      <rPr>
        <sz val="10"/>
        <rFont val="Arial CE"/>
        <family val="2"/>
      </rPr>
      <t xml:space="preserve"> - bol upresnený záväzný limit dotácie na úseku sociál-</t>
    </r>
  </si>
  <si>
    <t xml:space="preserve">   lnej pomoci - navýšenie o 674 tis. Sk</t>
  </si>
  <si>
    <r>
      <t xml:space="preserve"> - </t>
    </r>
    <r>
      <rPr>
        <b/>
        <sz val="10"/>
        <rFont val="Arial CE"/>
        <family val="2"/>
      </rPr>
      <t>Na prenesený výkon štátnej správy na úseku ŠFRB</t>
    </r>
    <r>
      <rPr>
        <sz val="10"/>
        <rFont val="Arial CE"/>
        <family val="2"/>
      </rPr>
      <t xml:space="preserve"> -  324 tis. Sk</t>
    </r>
  </si>
  <si>
    <r>
      <t>323001 - Obciam - Na sociálne bývanie - Ciglianska cesta č. 2 - 173 b. j.</t>
    </r>
    <r>
      <rPr>
        <sz val="10"/>
        <rFont val="Arial CE"/>
        <family val="2"/>
      </rPr>
      <t xml:space="preserve"> - V pôvodne schválenom</t>
    </r>
  </si>
  <si>
    <t>rozpočte sme očakávali dotáciu zo štátu. Nakoľko nám do dnešného dňa nie je známe, či získame dotáciu</t>
  </si>
  <si>
    <t>alebo nie, znižujeme príjmy o výšku dotácie v plnom rozsahu, t. j. 50 000 tis. Sk.</t>
  </si>
  <si>
    <t>ÚVERY</t>
  </si>
  <si>
    <t>500 - PRIJATÉ ÚVERY</t>
  </si>
  <si>
    <r>
      <t>513002 - Dlhodobé bankové úvery</t>
    </r>
    <r>
      <rPr>
        <sz val="10"/>
        <rFont val="Arial CE"/>
        <family val="2"/>
      </rPr>
      <t xml:space="preserve"> - V zmysle územného plánu mesto Prievidza plánuje výstavbu</t>
    </r>
  </si>
  <si>
    <t>bytových jednotiek. Finančné prostriedky budú zapožičané z peňažných ústavov, a to na nasledovné akcie:</t>
  </si>
  <si>
    <t xml:space="preserve"> - Sociálne bývanie Ciglianska cesta č. 2 - 173 b.j.</t>
  </si>
  <si>
    <t xml:space="preserve"> - Sociálne bývanie Ciglianska cesta č. 2 - blok "D"</t>
  </si>
  <si>
    <t xml:space="preserve"> - Prestavba areálu OSP na sociálne bývanie</t>
  </si>
  <si>
    <t>Súčasne plánujeme získať finančné prostriedky na "Prístavbu plavárne k III. ZŠ S.Chalupku ."</t>
  </si>
  <si>
    <t>Nezisk.org.,ktoré poskytujú prevažne verejnoprosp.sl.</t>
  </si>
  <si>
    <t>- kultúrne telesá a umelecké aktivity</t>
  </si>
  <si>
    <t>- medzinárodný festival spev.zborov "Prievidza spieva"</t>
  </si>
  <si>
    <t>Jednotlivcom ( prvý občan)</t>
  </si>
  <si>
    <r>
      <t>642002 -Kultúrne telesá a umelecké aktivity</t>
    </r>
    <r>
      <rPr>
        <sz val="10"/>
        <rFont val="Arial CE"/>
        <family val="2"/>
      </rPr>
      <t xml:space="preserve"> - Komisia kultúry požaduje navýšenie finančných prostriedkov na sumu 235 tis. Sk</t>
    </r>
  </si>
  <si>
    <t>Vzhľadom na finančné možnosti mesta odporúčame navýšiť finančné prostriedky o 90 tis. Sk, t. j. na 110 tis. Sk.</t>
  </si>
  <si>
    <t>08.2.0.7</t>
  </si>
  <si>
    <t>Pamiatková starostlivosť</t>
  </si>
  <si>
    <t>08.3.0</t>
  </si>
  <si>
    <t>Vysielacie a vydavateľské služby</t>
  </si>
  <si>
    <t xml:space="preserve"> - Priame prenosy, vysielanie a výroba Videonovín</t>
  </si>
  <si>
    <t xml:space="preserve"> - Kontaktná televízna relácia "Primátor na ulici"</t>
  </si>
  <si>
    <t xml:space="preserve"> - Výroba  a vysielanie rozhlasových relácií</t>
  </si>
  <si>
    <t xml:space="preserve"> - Finančné výdavky na výrobu Prieboja</t>
  </si>
  <si>
    <t xml:space="preserve"> - výroba inf. Bulletinu komunálnej správy</t>
  </si>
  <si>
    <t xml:space="preserve"> - tlmočnícka a prekladateľská činnosť</t>
  </si>
  <si>
    <t xml:space="preserve"> - Realizácia a správa internetovej prezentácie</t>
  </si>
  <si>
    <r>
      <t>633003 -</t>
    </r>
    <r>
      <rPr>
        <sz val="10"/>
        <rFont val="Arial CE"/>
        <family val="2"/>
      </rPr>
      <t xml:space="preserve"> </t>
    </r>
    <r>
      <rPr>
        <b/>
        <sz val="10"/>
        <rFont val="Arial CE"/>
        <family val="2"/>
      </rPr>
      <t>Výroba a vysielanie rozhlasových relácií</t>
    </r>
    <r>
      <rPr>
        <sz val="10"/>
        <rFont val="Arial CE"/>
        <family val="2"/>
      </rPr>
      <t xml:space="preserve"> - navýšenie o 60 tis. Sk. Najneskôr od marca 2004 vstúpi do platnosti</t>
    </r>
  </si>
  <si>
    <t>dohoda medzi mestom a Beta rádiom s predpokladanou ročnou úhradou za výrobu a vysielanie rozhlasových relácií vo</t>
  </si>
  <si>
    <t>výške 80 tis. Sk.</t>
  </si>
  <si>
    <r>
      <t>633003 - Kontaktná televízna relácia "Primátor na ulici"</t>
    </r>
    <r>
      <rPr>
        <sz val="10"/>
        <rFont val="Arial CE"/>
        <family val="2"/>
      </rPr>
      <t xml:space="preserve"> - 150 tis. Sk - v zmysle uznesenia MsZ č. 66/04</t>
    </r>
  </si>
  <si>
    <r>
      <t>637004 - Výroba inf. bulletinu  komunálnej správy</t>
    </r>
    <r>
      <rPr>
        <sz val="10"/>
        <rFont val="Arial CE"/>
        <family val="2"/>
      </rPr>
      <t xml:space="preserve"> - navýšenie o 50 tis. Sk. Prenos kompetencií zo štátu na obce,</t>
    </r>
  </si>
  <si>
    <t xml:space="preserve">ako aj existujúca reorganizácia štátnej správy vyvolali potrebu informovať občanov o kompetenciách, pôsobnosti, dislokácii </t>
  </si>
  <si>
    <t xml:space="preserve">a pod. Zámerom realizátorov a spracovateľov bulletinu je informovať každú prievidzskú domácnosť. </t>
  </si>
  <si>
    <r>
      <t>637003 - Realizácia a správa internetovej prezentácie</t>
    </r>
    <r>
      <rPr>
        <sz val="10"/>
        <rFont val="Arial CE"/>
        <family val="2"/>
      </rPr>
      <t xml:space="preserve"> - navýšenie o 30 tis. Sk. Úprava rozpočtu je nevyhnutná k očakávaným</t>
    </r>
  </si>
  <si>
    <t xml:space="preserve">výdavkom pre r. 2004: </t>
  </si>
  <si>
    <t>1. 5. 2004 - Vstup SR do EÚ, podujatia mesta,</t>
  </si>
  <si>
    <t xml:space="preserve">30. 4. 2004 - Deň otvorených dverí "Mesto pre občana a Európa" - podujatie venované propagácii samosprávy, postaveniu  </t>
  </si>
  <si>
    <t>samospráv v systéme EÚ, sprístupnenie priestorov a oddelení MsÚ, práca a činnosť poslancov samosprávy.</t>
  </si>
  <si>
    <t>08.4.0</t>
  </si>
  <si>
    <t>Náboženské a iné spoločenské služby</t>
  </si>
  <si>
    <t xml:space="preserve">Cirkvám, náboženským spoloč. a cirkevnej charite </t>
  </si>
  <si>
    <t xml:space="preserve"> - Rímsko-katolícka cirkev - farnosť sv.Terezie z Lisieux</t>
  </si>
  <si>
    <t xml:space="preserve"> - Farský úrad Prievidza </t>
  </si>
  <si>
    <t xml:space="preserve"> - Rehola piaristov</t>
  </si>
  <si>
    <t xml:space="preserve"> - Rímsko-katolícka cirkev - farnosť Krista Kráľa - Veľká Lehôtka</t>
  </si>
  <si>
    <t>Nezisk.org.,ktoré poskyt.prevažne verejnoprospeš.sl.</t>
  </si>
  <si>
    <t xml:space="preserve"> - Koncepcia ochrany a podpory detí a mládeže v meste Prievidza</t>
  </si>
  <si>
    <t>- mládežnícke organizácie a združenia</t>
  </si>
  <si>
    <t>Nezisk.org.,ktoré poskyt.prevažne soc.služby</t>
  </si>
  <si>
    <t>- charit.organiz.,združ.so starostl.o zdravot.postihnutých</t>
  </si>
  <si>
    <t>Bežné transfery na rôznych úrovniach</t>
  </si>
  <si>
    <t>Na podporu protidrogových programov</t>
  </si>
  <si>
    <r>
      <t>642003 - Charit.org., združenia so starostlivosťou o zdravotne postihnutých</t>
    </r>
    <r>
      <rPr>
        <sz val="10"/>
        <rFont val="Arial CE"/>
        <family val="2"/>
      </rPr>
      <t xml:space="preserve"> - Komisia sociálna, zdravotná a bytová požaduje</t>
    </r>
  </si>
  <si>
    <t>navýšenie finančných prostriedkov na sumu 400 tis. Sk. Vzhľadom na finančné možnosti mesta odporúčame navýšenie finančných</t>
  </si>
  <si>
    <t>prostriedkov  o 110 tis. Sk, t. j. na 130 tis. Sk. Časť finančných prostriedkov  bude poskytnutá formou príspevku pre Občianske</t>
  </si>
  <si>
    <t>združenie DOMINO na realizáciu akcie "Deň priateľsva". (uzn. MsR č. 112/04)</t>
  </si>
  <si>
    <r>
      <t>642002 - Mládežnícke organizácie a združenia</t>
    </r>
    <r>
      <rPr>
        <sz val="10"/>
        <rFont val="Arial CE"/>
        <family val="2"/>
      </rPr>
      <t xml:space="preserve"> - Komisia mládeže a voľnočasových aktivít požaduje navýšenie finančných</t>
    </r>
  </si>
  <si>
    <t xml:space="preserve">prostriedkov o 180 tis. Sk. Vzhľadom na finančné možnosti mesta odporúčame navýšenie finančných prostriedkov o 30 tis. Sk, </t>
  </si>
  <si>
    <t>t. j. na 50 tis. Sk.</t>
  </si>
  <si>
    <r>
      <t>642002 - Koncepcia ochrany a podpory detí a mládeže v meste Prievidza</t>
    </r>
    <r>
      <rPr>
        <sz val="10"/>
        <rFont val="Arial CE"/>
        <family val="2"/>
      </rPr>
      <t xml:space="preserve"> - 200 tis. Sk - v zmysle uznesenia MsR č. 132/04.</t>
    </r>
  </si>
  <si>
    <r>
      <t>642007 - Cirkvám, náboženským spoloč. a cirkevnej charite</t>
    </r>
    <r>
      <rPr>
        <sz val="10"/>
        <rFont val="Arial CE"/>
        <family val="2"/>
      </rPr>
      <t xml:space="preserve"> - V rozpočte schválenom 25. 11. 2003 bol vyčlenený objem</t>
    </r>
  </si>
  <si>
    <t>300 tis. Sk. Odporúčame jeho prerozdelenie v zmysle uznesenia MsR č. 96/04, t. j.:</t>
  </si>
  <si>
    <t xml:space="preserve"> - Rímsko-katolícka cirkev, farnosť sv. Terézie z Lisieux</t>
  </si>
  <si>
    <t xml:space="preserve"> - Evanjelický a.v. farský úrad</t>
  </si>
  <si>
    <t xml:space="preserve"> - Rehola piaristov na Slovensku</t>
  </si>
  <si>
    <t>V zmysle uznesenia MsR č. 111/04 - finančný príspevok vo výške 30 tis. Sk pre Rímsko-katolícku cirkev - farnosť Krista Kráľa</t>
  </si>
  <si>
    <t xml:space="preserve"> - Veľká Lehôtka na elektrifikáciu kostolných zvonov v kostoloch vo Veľkej a Malej Lehôtke.</t>
  </si>
  <si>
    <t>09 - VZDELÁVANIE</t>
  </si>
  <si>
    <t>09.4.1</t>
  </si>
  <si>
    <t>Prvý stupeň vysokoškolského vzdelávania</t>
  </si>
  <si>
    <t>Nezisk.org., ktoré poskytujú všeobecnoprospešné sl.</t>
  </si>
  <si>
    <t>Nezisková organizácia V.B.Nedožerského</t>
  </si>
  <si>
    <t>Bežné transféry na rovnakej úrovni</t>
  </si>
  <si>
    <t>Verejnej VŠ - prísp. pre FR a inf. Žilinskej univerzity</t>
  </si>
  <si>
    <t>09.5.0</t>
  </si>
  <si>
    <t>Vzdelávanie nedefinovateľné podľa úrovne</t>
  </si>
  <si>
    <t>Nezisk.organiz.,ktoré poskyt.všeobecnoprosp.služ.</t>
  </si>
  <si>
    <t>- školstvo a vzdelávanie</t>
  </si>
  <si>
    <r>
      <t>642002 - Školstvo a vzdelávanie</t>
    </r>
    <r>
      <rPr>
        <sz val="10"/>
        <rFont val="Arial CE"/>
        <family val="2"/>
      </rPr>
      <t xml:space="preserve"> - Komisia školstva požaduje navýšenie finančných prostriedkov o 230 tis. Sk. Vzhľadom na</t>
    </r>
  </si>
  <si>
    <t>finančné možnosti mesta odporúčame navýšenie finančných prostriedkov  o 40 tis. Sk,t. j. na 60 tis. Sk.</t>
  </si>
  <si>
    <t>09</t>
  </si>
  <si>
    <t xml:space="preserve">Vzdelávanie </t>
  </si>
  <si>
    <t>09.1.1.1</t>
  </si>
  <si>
    <t>Predškolská výchova s bežnou starostlivosťou</t>
  </si>
  <si>
    <t>Transfer na mzdy a odvody od OÚ</t>
  </si>
  <si>
    <t>Odchodné</t>
  </si>
  <si>
    <t>Rekonštrukcie a modernizácie</t>
  </si>
  <si>
    <t>Kapitálový transfer ostatným neziskovým PO</t>
  </si>
  <si>
    <t>09.1.2.1</t>
  </si>
  <si>
    <t>Základné vzdelanie s bežnou starostlivosťou</t>
  </si>
  <si>
    <t>Transfer cirkevným školám</t>
  </si>
  <si>
    <t>Bežný transfer - výchova mimo vyučovania</t>
  </si>
  <si>
    <t>09.5.0.1</t>
  </si>
  <si>
    <t>Zariadenia pre záujmové vzdelávanie</t>
  </si>
  <si>
    <t>Transfery súkromným školám</t>
  </si>
  <si>
    <t>- ZUŠ Bálint</t>
  </si>
  <si>
    <t>- XOANA</t>
  </si>
  <si>
    <t>Tovary a služby (ĽŠU Stančeka)</t>
  </si>
  <si>
    <t>09.5.0.2</t>
  </si>
  <si>
    <t xml:space="preserve">Centrum voľného času </t>
  </si>
  <si>
    <t>Transfér na mzdy a odvody od OÚ</t>
  </si>
  <si>
    <t>Tovary a ďalšie služby</t>
  </si>
  <si>
    <t>09.6.0.7</t>
  </si>
  <si>
    <t>Strediská služieb škole</t>
  </si>
  <si>
    <t>Transfér na mzdy a odvody</t>
  </si>
  <si>
    <t>Transfér - strata na zárobku</t>
  </si>
  <si>
    <t>Výsledok hospodárenia v r. 2003 na úseku školstva bol vo výške 493 tis. Sk, ktorý bude prerozdelený medzi SSŠ, materské školy</t>
  </si>
  <si>
    <t>a ZŠ Ľ. Ondrejova.</t>
  </si>
  <si>
    <t>10 - SOCIÁLNE ZABEZPEČENIE</t>
  </si>
  <si>
    <t>10.1.2</t>
  </si>
  <si>
    <t>Invalidita a ťažké zdravotné postihnutie</t>
  </si>
  <si>
    <t>Bežné transfery jednotlivcom, nezisk. PO .............</t>
  </si>
  <si>
    <t>Na dávku sociálnej pomoci ( jednorázová dávka)</t>
  </si>
  <si>
    <t>- star. o zdravotne postihnutých občanov</t>
  </si>
  <si>
    <t>10.7.0.1</t>
  </si>
  <si>
    <t>Dávky sociálnej pomoci - pomoc občanom</t>
  </si>
  <si>
    <t>v hmotnej a sociálnej núdzi</t>
  </si>
  <si>
    <t>- star. o občanov, ktorí potrebujú osobitnú pomoc</t>
  </si>
  <si>
    <t xml:space="preserve"> - na sociálnu pôžičku</t>
  </si>
  <si>
    <t>10.7.0.2</t>
  </si>
  <si>
    <t>Zariadenia sociálnych služieb - pomoc obč.</t>
  </si>
  <si>
    <t>Elektrická energia</t>
  </si>
  <si>
    <t xml:space="preserve"> - Košovská cesta</t>
  </si>
  <si>
    <t xml:space="preserve"> - Domov pre osamelých rodičov</t>
  </si>
  <si>
    <t>Plyn</t>
  </si>
  <si>
    <t>Poštové a telekomunikačné služby - telefón</t>
  </si>
  <si>
    <t>Všeobecný materiál (kancelárske potreby a materiál)</t>
  </si>
  <si>
    <t>Čistiace, hygienické a dezinfekčné potreby</t>
  </si>
  <si>
    <t xml:space="preserve"> - Ciglianska cesta</t>
  </si>
  <si>
    <t>Budov, priestorov a objektov (zariadení soc. služieb)</t>
  </si>
  <si>
    <t>Špeciálne služby ( bezdomovci)</t>
  </si>
  <si>
    <t>Všeobecné služby (upratovanie, čistenie, pranie)</t>
  </si>
  <si>
    <t>Transfer príspevkovej organizácii na objekty</t>
  </si>
  <si>
    <t>Bežné transféry jednotlivcom, nezisk. PO  .....</t>
  </si>
  <si>
    <t>Neziskové organizácie, ktoré poskytujú prevaťne soc. sl.</t>
  </si>
  <si>
    <r>
      <t>641001 - Transfer príspevkovej organizácii - (</t>
    </r>
    <r>
      <rPr>
        <sz val="10"/>
        <rFont val="Arial CE"/>
        <family val="2"/>
      </rPr>
      <t>transfer príspevkovej organizácii SMM na prevádzku soc.zariadení) navyšujeme</t>
    </r>
  </si>
  <si>
    <t>o 70 tis. Sk. Finančný príspevok bude použitý na dovybavenie priestorov Domova pre osamelých rodičov nábytkom a kúpu práčky.</t>
  </si>
  <si>
    <t>10.2.0</t>
  </si>
  <si>
    <t>Staroba (kluby dôchodcov)</t>
  </si>
  <si>
    <t>Mzdy, platy a ostatné osobné vyrovnania</t>
  </si>
  <si>
    <t>Odmena predsedom samospráv.výb.klubov dôchodcov</t>
  </si>
  <si>
    <t>Energie - elektrická energia a plyn</t>
  </si>
  <si>
    <t>Odmena za práce vykonávané mimo prac.pomeru</t>
  </si>
  <si>
    <t>Prídel do soc. fondu</t>
  </si>
  <si>
    <t>Transfer príspevkovej organizácii</t>
  </si>
  <si>
    <t>Bežné transfery jednotlivcom a nezis. PO</t>
  </si>
  <si>
    <t>Transfér nezisk. org,  kt. poskytujú prevažne soc. služby</t>
  </si>
  <si>
    <t xml:space="preserve"> - DD-DPD</t>
  </si>
  <si>
    <t xml:space="preserve"> - Príspevok pre činnosť KD</t>
  </si>
  <si>
    <t>Na dávku sociálnej pomoci</t>
  </si>
  <si>
    <t>- opakované príspevky na stravovanie pre dôchodcov</t>
  </si>
  <si>
    <t>- star. o občanov v dôchodkovom veku (jednorázová dávka)</t>
  </si>
  <si>
    <t>Ostatným PO - DD-DPD</t>
  </si>
  <si>
    <r>
      <t>642003 - DD-DPD</t>
    </r>
    <r>
      <rPr>
        <sz val="10"/>
        <rFont val="Arial CE"/>
        <family val="2"/>
      </rPr>
      <t xml:space="preserve"> - Ministerstvo financií SR oznámilo listom zo dňa 14. 1. 2004 záväzný limit dotácie na úseku sociálnej </t>
    </r>
  </si>
  <si>
    <t>pomoci na rok 2004 v celkovej výške 6 571 600,- Sk. V dôsledku toho upravujeme transfer DD-DPD o 674 tis. Sk.</t>
  </si>
  <si>
    <t>10.4.0</t>
  </si>
  <si>
    <t>Rodina a deti</t>
  </si>
  <si>
    <t>Na dávku sociálnej pomoci (jednorázová dávka)</t>
  </si>
  <si>
    <t>- starostilivosť o rodinu a deti</t>
  </si>
  <si>
    <t>Jednotlivcom -príspevok za opatrovanie trojčiat</t>
  </si>
  <si>
    <t>10.1.2.3</t>
  </si>
  <si>
    <t>Ďaľšie sociálne služby - opatrovateľská sl.</t>
  </si>
  <si>
    <t>Palivá, mazivá, oleje a špeciálne kvapaliny</t>
  </si>
  <si>
    <t>Servis, údržba, opr. a výdavky s tým spojené</t>
  </si>
  <si>
    <t>Pracovné pomôcky pre opatrovateľov</t>
  </si>
  <si>
    <t>10.2.0.2</t>
  </si>
  <si>
    <t>Ďaľšie sociálne služby - staroba</t>
  </si>
  <si>
    <t>opatrovateľská služba</t>
  </si>
  <si>
    <t>10.4.0.3</t>
  </si>
  <si>
    <t>Ďaľšie sociálne služby - rodina a deti</t>
  </si>
  <si>
    <t>administratívno-správna činnosť</t>
  </si>
  <si>
    <t>Cestovné výdavky</t>
  </si>
  <si>
    <t>Energie a komunikácie (voda, elektrická energia, telefóny,..)</t>
  </si>
  <si>
    <t>Všeobecný materiál - čistiace, hyg. a dezinf. prostriedky)</t>
  </si>
  <si>
    <t>Všeobecný materiál - tlačivá</t>
  </si>
  <si>
    <r>
      <t>632 - Energie a komunikácie</t>
    </r>
    <r>
      <rPr>
        <sz val="10"/>
        <rFont val="Arial CE"/>
        <family val="0"/>
      </rPr>
      <t xml:space="preserve"> - rozpočtový presun vo výške 5 tis. Sk na podpoložku 637001.</t>
    </r>
  </si>
  <si>
    <r>
      <t>637001 - Školenia, kurzy, semináre</t>
    </r>
    <r>
      <rPr>
        <sz val="10"/>
        <rFont val="Arial CE"/>
        <family val="0"/>
      </rPr>
      <t xml:space="preserve"> - rozpočtový presun vo výške 5 tis. Sk z podpoložky 632.</t>
    </r>
  </si>
  <si>
    <t xml:space="preserve">C) CELKOVÁ BILANCIA  ROZPOČTU </t>
  </si>
  <si>
    <t>REKAPITULÁCIA ROZPOČTU VÝDAVKOV</t>
  </si>
  <si>
    <t>(v tis. Sk)</t>
  </si>
  <si>
    <t>odd.</t>
  </si>
  <si>
    <t xml:space="preserve">         N Á Z O V</t>
  </si>
  <si>
    <t>Všeobecné verejné služby inde neklasifikované</t>
  </si>
  <si>
    <t>Policajné služby</t>
  </si>
  <si>
    <t>Klubové a špeciálne kultúrne zariadenia</t>
  </si>
  <si>
    <t>Vzdelávanie (09.1.1, 09.1.2, ..)</t>
  </si>
  <si>
    <t>Ďaľšie sociálne služby - invalidita a ťažké zdravotné postihnutie</t>
  </si>
  <si>
    <t>Staroba</t>
  </si>
  <si>
    <t>Ďaľšie sociálne služby - administratívno-správna činnosť</t>
  </si>
  <si>
    <t>Dávky soc.pomoci-pomoc obč.v hmot.a soc.núdzi</t>
  </si>
  <si>
    <t>Zar.sociál.služieb-pomoc obč. v hmot.a soc.núdzi</t>
  </si>
  <si>
    <t>V Ý D A V K Y   C E L K O M</t>
  </si>
  <si>
    <t>KAPITÁLOVÉ VÝDAVKY:</t>
  </si>
  <si>
    <t>01.1.1 - Výdavky verejnej správy</t>
  </si>
  <si>
    <t>03.1.0 - Policajné služby</t>
  </si>
  <si>
    <t>04.4.3 - Výstavba</t>
  </si>
  <si>
    <t>04.4.3 - Výstavba - stavebný úrad</t>
  </si>
  <si>
    <t>04.5.1 - Cestná doprava</t>
  </si>
  <si>
    <t>06.1.0 - Rozvoj bývania</t>
  </si>
  <si>
    <t>06.4.0 - Verejné osvetlenie</t>
  </si>
  <si>
    <t>08.1.0 - Športové a kultúrne služby</t>
  </si>
  <si>
    <t>09. - Vzdelávanie</t>
  </si>
  <si>
    <t>BEŽNÉ VÝDAVKY:</t>
  </si>
  <si>
    <t>- rozdiel medzi celkovými výdavkami a kapitálovými výdavkami</t>
  </si>
  <si>
    <t>CELKOVÁ BILANCIA ROZPOČTU V TIS. SK:</t>
  </si>
  <si>
    <t>PRÍJMY SPOLU:</t>
  </si>
  <si>
    <t>VÝDAVKY SPOLU</t>
  </si>
  <si>
    <t>V pôvodne schválenom rozpočte došlo k chybe v sčítaní výdavkových sumárnych položiek, a to nasledovne:</t>
  </si>
  <si>
    <t xml:space="preserve"> - kap. 01.1.1.6 pol. 633</t>
  </si>
  <si>
    <t xml:space="preserve"> - kap. 01.3.3 pol. 633</t>
  </si>
  <si>
    <t xml:space="preserve"> - kap. 08.1.0 pol. 633</t>
  </si>
  <si>
    <t>V dôsledku toho je upravená celková suma výdavkov o 15 tis. Sk, rozdiel medzi príjmami a výdavkami (prebytok)je zvýšený na 26 tis.Sk.</t>
  </si>
  <si>
    <t>Materiál č. 13/2004</t>
  </si>
  <si>
    <t>Mestská rada</t>
  </si>
  <si>
    <t>Mestské zastupiteľstvo</t>
  </si>
  <si>
    <t>NÁVRH  NA  I. ÚPRAVU  ROZPOČTU  MESTA  PRIEVIDZA  NA  ROK  2004</t>
  </si>
  <si>
    <t>Predkladá:                                Ing. Ján  B o d n á r  -  primátor mesta</t>
  </si>
  <si>
    <t>Spracoval:                                 Ing. Katarína Bašková - vedúca ekonomického odboru</t>
  </si>
  <si>
    <t xml:space="preserve">                                                    Ing. Petra Briatková - ref. pre rozpočet a financie</t>
  </si>
  <si>
    <t>Napísal:                                     Ing. Petra Briatková</t>
  </si>
  <si>
    <t>V Prievidzi dňa 17. 3. 2004</t>
  </si>
  <si>
    <t>B)  ROZPOČET  PRÍJMOV</t>
  </si>
  <si>
    <t>v tis. Sk</t>
  </si>
  <si>
    <t>Odd.</t>
  </si>
  <si>
    <t>Položka</t>
  </si>
  <si>
    <t>Názov</t>
  </si>
  <si>
    <t>R O K</t>
  </si>
  <si>
    <t>2 0 0 4</t>
  </si>
  <si>
    <t>schv.rozp.</t>
  </si>
  <si>
    <t>návrh</t>
  </si>
  <si>
    <t xml:space="preserve">odporúčané </t>
  </si>
  <si>
    <t>rozpočet</t>
  </si>
  <si>
    <t>správcu</t>
  </si>
  <si>
    <t>schváliť</t>
  </si>
  <si>
    <t>po úprave</t>
  </si>
  <si>
    <t>a</t>
  </si>
  <si>
    <t>b</t>
  </si>
  <si>
    <t>DAŇOVÉ PRÍJMY</t>
  </si>
  <si>
    <t>Daň z príjmov, ziskov a kapitál. majetku</t>
  </si>
  <si>
    <t>Podiel na dani z príjmu fyz. osôb (FO)</t>
  </si>
  <si>
    <t>Podiel na dani z príjmu práv. osôb (PO)</t>
  </si>
  <si>
    <t>Dane z majetku</t>
  </si>
  <si>
    <t>Daň z nehnuteľnosti PO</t>
  </si>
  <si>
    <t>Z pozemkov</t>
  </si>
  <si>
    <t>Zo stavieb</t>
  </si>
  <si>
    <t>Z bytov</t>
  </si>
  <si>
    <t>Daň z nehnuteľnosti FO</t>
  </si>
  <si>
    <t>Domáce dane na tovary a služby</t>
  </si>
  <si>
    <t>Dane za špecifické služby</t>
  </si>
  <si>
    <t>Za psa</t>
  </si>
  <si>
    <t>Z predaja alk. nápojov a tab.výrobkov od FO a PO</t>
  </si>
  <si>
    <t>Za zábavné hracie prístroje od FO a PO</t>
  </si>
  <si>
    <t>Za ubytovacie kapacity  v rekr. a vzdel. zar. - PO</t>
  </si>
  <si>
    <t>Z reklamy od PO a FO</t>
  </si>
  <si>
    <t>Zo vstupného od PO a FO</t>
  </si>
  <si>
    <t>Za užívanie verejného priestranstva od PO</t>
  </si>
  <si>
    <t>Za užívanie verejného priestranstva od FO</t>
  </si>
  <si>
    <t>Za zber, prepravu a zneškodňovanie komun.odp.</t>
  </si>
  <si>
    <t>Dane z použ. tovarov a z povol. na výkon. činn.</t>
  </si>
  <si>
    <t>Za dobývací priestor</t>
  </si>
  <si>
    <t>Cestná daň</t>
  </si>
  <si>
    <t>NEDAŇOVÉ PRÍJMY</t>
  </si>
  <si>
    <t>Príjmy z podnikania a z vlastníctva majetku</t>
  </si>
  <si>
    <t>Príjmy z podnikania</t>
  </si>
  <si>
    <t>Dividendy</t>
  </si>
  <si>
    <t>Príjmy z vlastníctva</t>
  </si>
  <si>
    <t>Z prenajatých pozemkov</t>
  </si>
  <si>
    <t>- prenájom MsÚ</t>
  </si>
  <si>
    <t>- prenájom TEZAS s.r.o. tretím osobám</t>
  </si>
  <si>
    <t>Z prenajatých budov,priestorov a objektov</t>
  </si>
  <si>
    <t>- prenájom MsÚ (nebytové priestory)</t>
  </si>
  <si>
    <t>- prenájom TEZAS s.r.o.</t>
  </si>
  <si>
    <t>- prenájom športovísk - UNIPA, s. r. o.</t>
  </si>
  <si>
    <t>Z prenajatých strojov, prístrojov, zariadení ..</t>
  </si>
  <si>
    <t>- príjmy z prenájmu - iný prenájom</t>
  </si>
  <si>
    <t>- prenájom majetku VO - UNIPA, s.r.o.</t>
  </si>
  <si>
    <t>Administratívne a iné poplatky a platby</t>
  </si>
  <si>
    <t>Administratívne poplatky</t>
  </si>
  <si>
    <t>Ostatné - Spr. popl. za vydané rozhodnutia</t>
  </si>
  <si>
    <t>Ostatné - spr. popl. za vydané rozhodnutia SÚ</t>
  </si>
  <si>
    <t>Ostatné - správne poplatky - matrika</t>
  </si>
  <si>
    <t>Ostatné - správne poplatky za VHP</t>
  </si>
  <si>
    <t>Popl. a platby z nepriem.a náhod. predaja,sl.</t>
  </si>
  <si>
    <t>Za predaj výrobkov, tovarov a služieb</t>
  </si>
  <si>
    <t xml:space="preserve"> - Za verejnú súťaž</t>
  </si>
  <si>
    <t xml:space="preserve"> - Za rekreačné sl.-prenájom chata V. Lehôtka</t>
  </si>
  <si>
    <t xml:space="preserve"> - Za opatrovateľskú službu</t>
  </si>
  <si>
    <t xml:space="preserve"> - prenájom nebytových priestorov (PCO)</t>
  </si>
  <si>
    <t>Príjmy zo škôl</t>
  </si>
  <si>
    <t>Ďaľšie administrat. a iné poplatky a platby</t>
  </si>
  <si>
    <t>Za znečisťovanie ovzdušia</t>
  </si>
  <si>
    <t>c</t>
  </si>
  <si>
    <t>Kapitálové príjmy</t>
  </si>
  <si>
    <t>Príjem z predaja kapitálových aktív</t>
  </si>
  <si>
    <t>Budov</t>
  </si>
  <si>
    <t>Príjem z predaja pozemkov a nehmotných aktív</t>
  </si>
  <si>
    <t>Úroky z dom. úverov, pôžičiek a vkladov</t>
  </si>
  <si>
    <t>Z vkladov</t>
  </si>
  <si>
    <t>Z termínovaných vkladov</t>
  </si>
  <si>
    <t>Iné nedaňové príjmy</t>
  </si>
  <si>
    <t>Ostatné príjmy</t>
  </si>
  <si>
    <t>Z prevodov z peňažných fondov</t>
  </si>
  <si>
    <t xml:space="preserve"> - prevod z fondu rozvoja bývania</t>
  </si>
  <si>
    <t xml:space="preserve"> - prevod z rezervného fondu</t>
  </si>
  <si>
    <t xml:space="preserve"> - prevod z fondu rozvoja mesta </t>
  </si>
  <si>
    <t xml:space="preserve"> - prevod z osobitného fondu</t>
  </si>
  <si>
    <t>Finančná náhrada</t>
  </si>
  <si>
    <t>Z výťažkov z lotérií a iných podobných hier</t>
  </si>
  <si>
    <t>Prevod výsledku hospodárenia do príjmov</t>
  </si>
  <si>
    <t>Zostatok prostr. z predchádzajúceho roka - plynári</t>
  </si>
  <si>
    <t>GRANTY A  TRANSFERY</t>
  </si>
  <si>
    <t>Sponzorské ZŠ Ľ. Ondrejova</t>
  </si>
  <si>
    <t>OBCIAM</t>
  </si>
  <si>
    <t>Na podporu zamestnanosti - transfer</t>
  </si>
  <si>
    <t>Na rozvoj sociálnej sféry - penzión J. Okáľa</t>
  </si>
  <si>
    <t>Opatrovateľská služba - opatrovateľky</t>
  </si>
  <si>
    <t>Opatrovateľská služba - admin.-správna činnosť</t>
  </si>
  <si>
    <t>Okresný úrad - rodinné prídavky</t>
  </si>
  <si>
    <t>Na rozvoj školstva</t>
  </si>
  <si>
    <t>Decentralizačná dotácia na matriky</t>
  </si>
  <si>
    <t>Na decentralizačnú dotáciu na stavebný úrad</t>
  </si>
  <si>
    <t>Na decentr.dotáciu na úseku pozem. komunikácií</t>
  </si>
  <si>
    <t>Na decentr.dotáciu na úseku vyvlastň. konania</t>
  </si>
  <si>
    <t>Na decentralizačnú dotáciu na oblasť ŠFRB</t>
  </si>
  <si>
    <t>Na monitorovací kamerový systém</t>
  </si>
  <si>
    <t>Na rozvoj školstva - kapitálový grant</t>
  </si>
  <si>
    <t>Obciam - Na soc. bývanie - Cigl.cesta č. 2 - 173 b.j.</t>
  </si>
  <si>
    <t>PRIJATÉ ÚVERY</t>
  </si>
  <si>
    <t>Dlhodobé bankové úvery</t>
  </si>
  <si>
    <t>P R Í J M Y   S P O L U</t>
  </si>
  <si>
    <t>v tom:</t>
  </si>
  <si>
    <t>KAPITÁLOVÉ PRÍJMY:</t>
  </si>
  <si>
    <t>- z predaja kapitálových aktív</t>
  </si>
  <si>
    <t>- z predaja pozemkov a nehmotných aktív</t>
  </si>
  <si>
    <t>- z kapitálových grantov a transferov</t>
  </si>
  <si>
    <t>- z predaja majetkových účastí</t>
  </si>
  <si>
    <t>SPOLU</t>
  </si>
  <si>
    <t>BEŽNÉ PRÍJMY:</t>
  </si>
  <si>
    <t xml:space="preserve">- rozdiel medzi celkovými príjmami a kapitálovými </t>
  </si>
  <si>
    <t xml:space="preserve">  príjmami</t>
  </si>
  <si>
    <t>C) ROZPOČET  VÝDAVKOV</t>
  </si>
  <si>
    <t>01 - VŠEOBECNÉ VEREJNÉ SLUŽBY</t>
  </si>
  <si>
    <t>01.1.1.6</t>
  </si>
  <si>
    <t>Obce</t>
  </si>
  <si>
    <t>Výdavky spolu</t>
  </si>
  <si>
    <t>Bežné výdavky</t>
  </si>
  <si>
    <t>Mzdy, platy, služ.príjmy a ostat.osobné vyrovnania</t>
  </si>
  <si>
    <t>Tarifný,osobný, základný, funkčný plat, ...</t>
  </si>
  <si>
    <t>Príplatky</t>
  </si>
  <si>
    <t>Odmeny</t>
  </si>
  <si>
    <t>Poistné a príspevok do poisťovní</t>
  </si>
  <si>
    <t>Poistné do Všeobecnej zdravotnej poisťovne</t>
  </si>
  <si>
    <t>Poistné do Spoločnej zdravotnej poisťovne</t>
  </si>
  <si>
    <t>Poistné do ostatných zdravotných poisťovní</t>
  </si>
  <si>
    <t>Poistné do Sociálnej poisťovne</t>
  </si>
  <si>
    <t>Na nemocenské poistenie</t>
  </si>
  <si>
    <t>Na starobné poistenie</t>
  </si>
  <si>
    <t>Na poistenie zodpovednosti za škodu</t>
  </si>
  <si>
    <t>Na poistenie v nezamestnanosti</t>
  </si>
  <si>
    <t>Príspevok do doplnkových dôchodkových poisťovní</t>
  </si>
  <si>
    <t>Cestovné náhrady</t>
  </si>
  <si>
    <t>Tuzemským</t>
  </si>
  <si>
    <t>Energie, voda a komunikácie</t>
  </si>
  <si>
    <t>Energie</t>
  </si>
  <si>
    <t xml:space="preserve"> - elektrická energia</t>
  </si>
  <si>
    <t xml:space="preserve"> - plyn</t>
  </si>
  <si>
    <t xml:space="preserve"> - tepelná energia</t>
  </si>
  <si>
    <t>Vodné, stočné</t>
  </si>
  <si>
    <t>Poštové a telekomunikačné služby</t>
  </si>
  <si>
    <t xml:space="preserve"> - telefón, fax</t>
  </si>
  <si>
    <t xml:space="preserve"> - rozhlas, televízia</t>
  </si>
  <si>
    <t xml:space="preserve"> - poštové služby</t>
  </si>
  <si>
    <t xml:space="preserve"> - dátové spojovacie siete - Internet</t>
  </si>
  <si>
    <t>Materiál</t>
  </si>
  <si>
    <t>Výpočtová technika</t>
  </si>
  <si>
    <t>Telekomunikačná technika</t>
  </si>
  <si>
    <t>Prevádzkové stroje, prístroje, zar.,technika a náradie</t>
  </si>
  <si>
    <t>Interiérové vybavenie</t>
  </si>
  <si>
    <t xml:space="preserve">Všeobecný materiál </t>
  </si>
  <si>
    <t>-  prezentačné suveníry s emblémom mesta</t>
  </si>
  <si>
    <t>-  potreby súvisiace s VT</t>
  </si>
  <si>
    <t>-  kancelárske potreby pre mesto</t>
  </si>
  <si>
    <t>-  kancelárske potreby pre poslancov MsZ</t>
  </si>
  <si>
    <t xml:space="preserve">- materiál, náhradné diely na údržbu úradu </t>
  </si>
  <si>
    <t xml:space="preserve"> - papier</t>
  </si>
  <si>
    <t xml:space="preserve"> - čistiace, hygienické a dezinfekčné potreby</t>
  </si>
  <si>
    <t xml:space="preserve"> - tlačivá</t>
  </si>
  <si>
    <t xml:space="preserve"> - lieky</t>
  </si>
  <si>
    <t xml:space="preserve"> - uličné tabule a tabule na označenie domov</t>
  </si>
  <si>
    <t>- vecné a finančné dary pre vyznamenaných</t>
  </si>
  <si>
    <t>Knihy, časopisy, noviny</t>
  </si>
  <si>
    <t>Súčasti odevov, obuv</t>
  </si>
  <si>
    <t>Potraviny - výdavky na občerstvenie MsZ, MsR</t>
  </si>
  <si>
    <t>Nehmotný majetok</t>
  </si>
  <si>
    <t xml:space="preserve">Reprezentačné </t>
  </si>
  <si>
    <t>- partnerské vzťahy</t>
  </si>
  <si>
    <t>- reprezentačné výdavky</t>
  </si>
  <si>
    <t>Dopravné</t>
  </si>
  <si>
    <t>Palivo, mazivá, oleje, špeciálne kvapaliny</t>
  </si>
  <si>
    <t xml:space="preserve"> - benzín</t>
  </si>
  <si>
    <t xml:space="preserve"> - mazivá, oleje, špeciálne kvapaliny</t>
  </si>
  <si>
    <t>Servis, údržba, opravy a výdavky s tým spojené</t>
  </si>
  <si>
    <t>Zákonné poistenie</t>
  </si>
  <si>
    <t>Havarijné poistenie</t>
  </si>
  <si>
    <t>Rutinná a štandardná údržba</t>
  </si>
  <si>
    <t>Interiérového vybavenia</t>
  </si>
  <si>
    <t>Výpočtovej techniky</t>
  </si>
  <si>
    <t>Prevádzkových strojov, prístrojov, zariadení, ..</t>
  </si>
  <si>
    <t>Telekomunikačnej techniky</t>
  </si>
  <si>
    <t>Budov, priestorov a objektov</t>
  </si>
  <si>
    <t>Operatívna potreba mesta - rozp. presun</t>
  </si>
  <si>
    <t>Nájomné za prenájom</t>
  </si>
  <si>
    <t>Prevádzkových strojov, prístrojov, zariadení,..</t>
  </si>
  <si>
    <t>Ostatné - leasingová splátka na os. automobil SUZUKI</t>
  </si>
  <si>
    <t>Ostatné tovary a služby</t>
  </si>
  <si>
    <t>Školenia, kurzy, semináre</t>
  </si>
  <si>
    <t>Súťaže</t>
  </si>
  <si>
    <t>Propagácia, reklama a inzercia</t>
  </si>
  <si>
    <t>Všeobecné služby</t>
  </si>
  <si>
    <t xml:space="preserve"> - revízie a kontroly zariadení</t>
  </si>
  <si>
    <t xml:space="preserve"> - upratovanie, čistenie, pranie (vrátane deratizácie)</t>
  </si>
  <si>
    <t xml:space="preserve"> - úhrada fa minulých rokov</t>
  </si>
  <si>
    <t xml:space="preserve"> - práce nevýrobnej povahy (rozmnož.,plánograf.,viazanie)</t>
  </si>
  <si>
    <t xml:space="preserve"> - renovácia tonerov, cartridgeov a pások</t>
  </si>
  <si>
    <t xml:space="preserve"> - sprac.projektov zameraných na získ.prostr. zo štrukt. fondov- presun</t>
  </si>
  <si>
    <t xml:space="preserve"> - verejné súťaže - podklady</t>
  </si>
  <si>
    <t xml:space="preserve"> - kopír.služby proj.dokum. - čerpanie eurofondov - šk.plaváreň, školy</t>
  </si>
  <si>
    <t xml:space="preserve">Špeciálne služby </t>
  </si>
  <si>
    <t xml:space="preserve"> - geometrické plány - majetkové oddelenie</t>
  </si>
  <si>
    <t xml:space="preserve"> - materiálna ochrana objektov</t>
  </si>
  <si>
    <t xml:space="preserve"> - meranie a monitorovanie (meranie hlučnosti)</t>
  </si>
  <si>
    <t xml:space="preserve"> - advokátske, komerčné a iné právne služby</t>
  </si>
  <si>
    <t xml:space="preserve"> - audítorské služby a služby daňového poradenstva</t>
  </si>
  <si>
    <t xml:space="preserve"> - za poradensko-konzultačnú činnosť </t>
  </si>
  <si>
    <t xml:space="preserve"> - ubyt.bezdomovcov</t>
  </si>
  <si>
    <t xml:space="preserve"> - zmluvné služby</t>
  </si>
  <si>
    <t>Náhrada mzdy, platu a ušlého zárobku</t>
  </si>
  <si>
    <t>Štúdie, expertízy, posudky - majetkové oddelenie</t>
  </si>
  <si>
    <t>Štúdie, expertízy, posudky - laboratórne vzorky</t>
  </si>
  <si>
    <t>Štúdie, expertízy, posudky - štúdia mestského rozhlasu</t>
  </si>
  <si>
    <t>Naturálne mzdy (prísp. a ošatenie a úpravu zovňajšku)</t>
  </si>
  <si>
    <t>Poplatky, odvody, dane a clá - poplatky banke</t>
  </si>
  <si>
    <t>Poplatky, odvody, dane a clá - výdavky na úhradu daní</t>
  </si>
  <si>
    <t>Poplatky, odvody, .. - správne,súdne a notárske popl.</t>
  </si>
  <si>
    <t>Stravovanie</t>
  </si>
  <si>
    <t>Poistné</t>
  </si>
  <si>
    <t>Prídel do sociálneho fondu</t>
  </si>
  <si>
    <t>Vrátenie príjmov z minulých rokov</t>
  </si>
  <si>
    <t>Odmeny a príspevky - odmeny poslancom obec. zastup.</t>
  </si>
  <si>
    <t>Odmeny na základe dohôd o vykonaní práce</t>
  </si>
  <si>
    <t>Bežné transfery jednotlivcom a neziskovým PO</t>
  </si>
  <si>
    <t>Na členské príspevky (ZMOS, Asociácie)</t>
  </si>
  <si>
    <t>Bežný transfér neziskovým organizáciám ...</t>
  </si>
  <si>
    <t>Na odstupné zamestnancom</t>
  </si>
  <si>
    <t>Nefinančným právnickým osobám</t>
  </si>
  <si>
    <t>Príspevok na pokrytie nákladov byt. hospodárstva</t>
  </si>
  <si>
    <t>Splác.úrokov a ostatné platby súvisiace s úvermi</t>
  </si>
  <si>
    <t>Ostatným bankám</t>
  </si>
  <si>
    <t>- úroky - Sociálny bývanie, Ciglianska cesta č. 2 - 173 b. j.</t>
  </si>
  <si>
    <t xml:space="preserve"> - úroky - plaváreň k III. ZŠ S.Chalupku</t>
  </si>
  <si>
    <t xml:space="preserve"> - úroky - Sociálne bývanie, Cigl. Cesta - D-blok</t>
  </si>
  <si>
    <t xml:space="preserve"> - úroky - Prebudovanie objektu OSP na sociálne bývanie</t>
  </si>
  <si>
    <t>- reštrukturalizácia úveru na rekonštrukciu KD na Ul.F.Madvu</t>
  </si>
  <si>
    <t>Kapitálové výdavky</t>
  </si>
  <si>
    <t>Nákup pozemkov a nehmotných aktív</t>
  </si>
  <si>
    <t>Softvéru</t>
  </si>
  <si>
    <t>Nákup strojov, prístrojov, zariadení, techniky, ...</t>
  </si>
  <si>
    <t>Nábytku</t>
  </si>
  <si>
    <t>Špeciálnych strojov, prístrojov, zariadení,...</t>
  </si>
  <si>
    <t>Rekonštr.a modernizácie strojov a zariadení</t>
  </si>
  <si>
    <t>Účasť na majetku a splácanie istiny</t>
  </si>
  <si>
    <t>Splácanie domácej istiny</t>
  </si>
  <si>
    <t>Z bankových úverov dlhodobých</t>
  </si>
  <si>
    <t>- splátka istiny na Sociálne bývanie, Cigl. cesta č. 2-173 b. j.</t>
  </si>
  <si>
    <t xml:space="preserve"> - splátka istiny - plaváreň k III. ZŠ S.Chalupku</t>
  </si>
  <si>
    <t>- splátka istiny na Sociálne bývanie, Cigl. cesta  - D-blok</t>
  </si>
  <si>
    <t xml:space="preserve"> - prebudovanie objektu OSP na sociálne bývanie</t>
  </si>
  <si>
    <t>I.úprava</t>
  </si>
  <si>
    <r>
      <t>633001 - Interiérové vybavenie</t>
    </r>
    <r>
      <rPr>
        <sz val="10"/>
        <rFont val="Arial CE"/>
        <family val="2"/>
      </rPr>
      <t xml:space="preserve"> - </t>
    </r>
    <r>
      <rPr>
        <b/>
        <sz val="10"/>
        <rFont val="Arial CE"/>
        <family val="2"/>
      </rPr>
      <t>navýšenie o 1 200 tis. Sk</t>
    </r>
    <r>
      <rPr>
        <sz val="10"/>
        <rFont val="Arial CE"/>
        <family val="2"/>
      </rPr>
      <t xml:space="preserve"> - nábytok pre odbor výstavby a regionálneho rozvoja  v objekte</t>
    </r>
  </si>
  <si>
    <t>bývalej Mestskej polície. Ukončenie objektu v zmysle uznesenia MsR č. 351/03 z 1. 7. 2003.</t>
  </si>
  <si>
    <r>
      <t xml:space="preserve">635006 - Budov, priestorov a objektov - </t>
    </r>
    <r>
      <rPr>
        <sz val="10"/>
        <rFont val="Arial CE"/>
        <family val="2"/>
      </rPr>
      <t>navýšenie o 1000 tis. Sk pozostáva z r:</t>
    </r>
  </si>
  <si>
    <t xml:space="preserve"> - rozpočtového presunu z kap. 01.6.0 a 04.5.1 vo výške 1000 tis. Sk . Finančné prostriedky sú určené pre potreby VVO. Finančné</t>
  </si>
  <si>
    <t xml:space="preserve">   prostriedky budú prerozdelené medzi jednotlivé VVO rovnakou čiastkou, t. j. 200 tis. Sk (uzn. MsZ č. 69/04)</t>
  </si>
  <si>
    <t xml:space="preserve">637003 - Propagácia, reklama a inzercia </t>
  </si>
  <si>
    <t xml:space="preserve"> - na zabezpečenie propag.balónikov, reklamný maxibalón na námestí, informačná kampaň pre občanov (v súvislosti s akciou</t>
  </si>
  <si>
    <t xml:space="preserve">   "Deň otvorených dverí MsÚ") - 30 tis. Sk</t>
  </si>
  <si>
    <t xml:space="preserve"> - inzercia "Vyhlásenia  aukcie v celoslovenských printových médiách v zmysle uznesenia MsR č. 37/04 a MsZ č. 56/04 - 150 tis. Sk</t>
  </si>
  <si>
    <t xml:space="preserve"> - inzercia v Prieboji - HFK - 15 tis. Sk</t>
  </si>
  <si>
    <r>
      <t xml:space="preserve">637004 - Všeobecné služby - navýšenie o 340 tis. Sk, </t>
    </r>
    <r>
      <rPr>
        <sz val="10"/>
        <rFont val="Arial CE"/>
        <family val="2"/>
      </rPr>
      <t>ktoré pozostáva z:</t>
    </r>
  </si>
  <si>
    <t xml:space="preserve"> - rozpočtového presunu z pol. 642002 vo výške 60 tis. Sk (na spracovanie projektov zameraných na získanie prostriedkov zo</t>
  </si>
  <si>
    <t xml:space="preserve">   štrukturálnych fondov)</t>
  </si>
  <si>
    <t xml:space="preserve"> - zabezpečenia kopírovacích služieb projektovej dokumentácie ako súčasti k žiadosti čerpania eurofondov (školská plaváreň,školy)</t>
  </si>
  <si>
    <t xml:space="preserve">   vo výške 180 tis. Sk</t>
  </si>
  <si>
    <t xml:space="preserve"> - rozmnožovanie projektov pre verejnú súťaž vo výške 100 tis. Sk</t>
  </si>
  <si>
    <r>
      <t>637005 - Špeciálne služby - materiálna ochrana objektov</t>
    </r>
    <r>
      <rPr>
        <sz val="10"/>
        <rFont val="Arial CE"/>
        <family val="2"/>
      </rPr>
      <t xml:space="preserve"> - rozpočtový presun vo výške 100 tis. Sk na kap. 03.1.0 podpoložku</t>
    </r>
  </si>
  <si>
    <t>637005.</t>
  </si>
  <si>
    <r>
      <t>637011 - Štúdie, expertízy, posudky - 20 tis. Sk</t>
    </r>
    <r>
      <rPr>
        <sz val="10"/>
        <rFont val="Arial CE"/>
        <family val="2"/>
      </rPr>
      <t xml:space="preserve"> - Východisková štúdia možnosti vybudovania mestského rozhlasu. V zmysle</t>
    </r>
  </si>
  <si>
    <t>uznesenia MsZ č. 67/04.</t>
  </si>
  <si>
    <r>
      <t>637013 - Naturálne mzdy</t>
    </r>
    <r>
      <rPr>
        <sz val="10"/>
        <rFont val="Arial CE"/>
        <family val="0"/>
      </rPr>
      <t xml:space="preserve"> - Uzn. MsZ č. 187/99 zo dňa 14. 12. 1999 bol stanovený príspevok na úpravu zovňajšku pre poslan-</t>
    </r>
  </si>
  <si>
    <t>cov vykonávajúcich občianske obrady vo výške 7 tis. Sk na rok. Primátor mesta je výkonom štátneho sobášu poverený zo zákona,</t>
  </si>
  <si>
    <t>a preto sa uvedené uznesenie vzťahuje i na jeho osobu. Primátor však uvedený príspevok neprevzal a chce ho použiť:</t>
  </si>
  <si>
    <r>
      <t xml:space="preserve"> - na podporu ďalšieho umeleckého rastu talentovaného speváka Marcela Oravca  vo výške </t>
    </r>
    <r>
      <rPr>
        <b/>
        <sz val="10"/>
        <rFont val="Arial CE"/>
        <family val="2"/>
      </rPr>
      <t>6 tis. Sk</t>
    </r>
    <r>
      <rPr>
        <sz val="10"/>
        <rFont val="Arial CE"/>
        <family val="2"/>
      </rPr>
      <t>,</t>
    </r>
  </si>
  <si>
    <r>
      <t xml:space="preserve"> - venovať sociálne odkázanej rodine  vo výške </t>
    </r>
    <r>
      <rPr>
        <b/>
        <sz val="10"/>
        <rFont val="Arial CE"/>
        <family val="2"/>
      </rPr>
      <t>1 tis. Sk</t>
    </r>
    <r>
      <rPr>
        <sz val="10"/>
        <rFont val="Arial CE"/>
        <family val="0"/>
      </rPr>
      <t>.</t>
    </r>
  </si>
  <si>
    <t>(viď kap. 08.2.0.9 a 10.4.0)</t>
  </si>
  <si>
    <r>
      <t>637018 - Vrátenie príjmov z minulých rokov</t>
    </r>
    <r>
      <rPr>
        <sz val="10"/>
        <rFont val="Arial CE"/>
        <family val="2"/>
      </rPr>
      <t xml:space="preserve"> - </t>
    </r>
    <r>
      <rPr>
        <b/>
        <sz val="10"/>
        <rFont val="Arial CE"/>
        <family val="2"/>
      </rPr>
      <t>400 tis. Sk</t>
    </r>
    <r>
      <rPr>
        <sz val="10"/>
        <rFont val="Arial CE"/>
        <family val="2"/>
      </rPr>
      <t>. Suma je odhadnutá podľa skutočnosti r. 2003. Ide predovšetkým</t>
    </r>
  </si>
  <si>
    <t xml:space="preserve"> - 400 tis. Sk - Suma je odhadnutá podľa skutočnosti r. 2003. Ide predovšetkým o vrátenie preplatku na DzN za minulé roky, za</t>
  </si>
  <si>
    <t>komunálny odpad za r. 2003, odpustenie poplatkov z omeškania na úhradu nájomného v zmysle nájomných zmlúv a pod.</t>
  </si>
  <si>
    <t xml:space="preserve"> - 38 750 tis. Sk - vrátenie finančných prostriedkov zapožičaných z FRB v zmysle uznesenia MsZ č. 210/03 a č. 291/03</t>
  </si>
  <si>
    <t xml:space="preserve"> - 13 tis. Sk -v r. 2003 bol prečerpaný fond rozvoja mesta a z toho titulu v r. 2004 vraciame uvedené finančné prostriedky späť</t>
  </si>
  <si>
    <r>
      <t>633009 - Knihy, noviny, časopisy - navýšenie o 50 tis. Sk</t>
    </r>
    <r>
      <rPr>
        <sz val="10"/>
        <rFont val="Arial CE"/>
        <family val="2"/>
      </rPr>
      <t xml:space="preserve"> - neuhradené faktúry z r. 2003.</t>
    </r>
  </si>
  <si>
    <t>642002 - Bežné transfery poskytované jednotlivcom, neziskovým právnickým osobám,...</t>
  </si>
  <si>
    <t xml:space="preserve"> - rozpočtový presun vo výške 60 tis. Sk na pol. 637004  (projekty na čerpanie prostriedkov zo štr. fondov)</t>
  </si>
  <si>
    <t xml:space="preserve"> - regionálne podujatie v spolupráci s agentúrou "ART MAFIA" pod názvom "hEUréka" venované vstupu SR do EÚ - uznesenie </t>
  </si>
  <si>
    <t xml:space="preserve">   MsZ č. 68/04</t>
  </si>
  <si>
    <r>
      <t>642006 - Na členské príspevky</t>
    </r>
    <r>
      <rPr>
        <sz val="10"/>
        <rFont val="Arial CE"/>
        <family val="2"/>
      </rPr>
      <t xml:space="preserve"> - 19. 1. 2004 bola uzatvorená "Zmluva o členstve" mesta Prievidza v informačnom systéme</t>
    </r>
  </si>
  <si>
    <t>www.Horná Nitra. Info v spolupráci s ICM. Členský príspevok je 3 tis. Sk ročne.</t>
  </si>
  <si>
    <r>
      <t xml:space="preserve">642009 - Nefinančným právnickým osobám - </t>
    </r>
    <r>
      <rPr>
        <sz val="10"/>
        <rFont val="Arial CE"/>
        <family val="2"/>
      </rPr>
      <t>prísp. pre BIC Prievidza, s. r. o.</t>
    </r>
  </si>
  <si>
    <t xml:space="preserve"> - príspevok pre absolventov zahraničnej stáže - 100 tis. Sk - v zmysle uznesenia MsR č. 101/04</t>
  </si>
  <si>
    <t xml:space="preserve"> - príspevok pre realizáciu 5 školení pre 120 záujemcov - 123 tis. Sk - v zmysle uznesenia MsR č. 102/04</t>
  </si>
  <si>
    <r>
      <t>711003 - Nákup softvéru - navýšenie o 300 tis. Sk</t>
    </r>
    <r>
      <rPr>
        <sz val="10"/>
        <rFont val="Arial CE"/>
        <family val="2"/>
      </rPr>
      <t xml:space="preserve"> - zakúpenie licencie pre verejné obstarávanie (V.O. systém)</t>
    </r>
  </si>
  <si>
    <r>
      <t>637012 - Poplatky, odvody, dane a clá - výdavky na úhradu daní - navýšenie o 560 tis. Sk</t>
    </r>
    <r>
      <rPr>
        <sz val="10"/>
        <rFont val="Arial CE"/>
        <family val="2"/>
      </rPr>
      <t xml:space="preserve"> </t>
    </r>
  </si>
  <si>
    <t xml:space="preserve"> - 35 tis. Sk - na základe platobného výmeru poplatok za zber, prepravu a zneškodňovanie komunálneho odpadu na rok 2004 za</t>
  </si>
  <si>
    <t xml:space="preserve">  zamestnancov Mestského úradu v Prievidzi.</t>
  </si>
  <si>
    <t xml:space="preserve"> - 50 tis. Sk - na základe platobných výmerov k dani z prevodu a prechodu nehnuteľností (zákon č. 318/92 Zb., zákon 554/2003</t>
  </si>
  <si>
    <t xml:space="preserve">   Z.z., zákon č. 36/1967Zb., zákona č. 238/2000 Z.z.)</t>
  </si>
  <si>
    <t xml:space="preserve"> - 475 tis. Sk - úhrada poplatkov banke za spracovanie úverov</t>
  </si>
  <si>
    <r>
      <t xml:space="preserve">637004 - Všeobecné služby - úhrada faktúr minulých rokov - </t>
    </r>
    <r>
      <rPr>
        <sz val="10"/>
        <rFont val="Arial CE"/>
        <family val="2"/>
      </rPr>
      <t>v zmysle uznesenia MsZ č. 63/04 - odkúpenie majetkových práv</t>
    </r>
  </si>
  <si>
    <t>z konkurznej podstaty úpadcu THM, a. s. Prievidza - 5200 tis. Sk</t>
  </si>
  <si>
    <r>
      <t>713005 - Špeciálnych strojov, prístrojov, zariadení,.. - 271 tis. Sk</t>
    </r>
    <r>
      <rPr>
        <sz val="10"/>
        <rFont val="Arial CE"/>
        <family val="2"/>
      </rPr>
      <t xml:space="preserve"> - zabezpečenie objektu pre odbor výstavby a regionálneho </t>
    </r>
  </si>
  <si>
    <t>rozvoja elektronickou signalizáciou</t>
  </si>
  <si>
    <t>01.3.3</t>
  </si>
  <si>
    <t>Iné všeobecné služby - matričná činnosť</t>
  </si>
  <si>
    <t>Mzdy, platy, služobné príjmy a os. osobné vyrovnania</t>
  </si>
  <si>
    <t>Tarifný plat, osobný plat, základný plat ...</t>
  </si>
  <si>
    <t>Poistné a príspevky do poisťovní a NÚP</t>
  </si>
  <si>
    <t>Poistné do poločnej zdravotnej poisťovne</t>
  </si>
  <si>
    <t>Nemocenské poistenie</t>
  </si>
  <si>
    <t>Na úrazové poistenie</t>
  </si>
  <si>
    <t>Tuzemské</t>
  </si>
  <si>
    <t>Poštové a telekomunikačné služby - telefóny</t>
  </si>
  <si>
    <t>Všeobecný materiál - kancelárske potreby a materiál</t>
  </si>
  <si>
    <t>Tlačivá</t>
  </si>
  <si>
    <t>Administratívnych budov a kanc. zariadení</t>
  </si>
  <si>
    <t>Naturálne mzdy (ošatné)</t>
  </si>
  <si>
    <t>Odmeny za práce vykonávané mimo prac. pomeru</t>
  </si>
  <si>
    <t>03 - VEREJNÝ PORIADOK A BEZPEČNOSŤ</t>
  </si>
  <si>
    <t>03.1.0</t>
  </si>
  <si>
    <t>Policajné služby (MsP)</t>
  </si>
  <si>
    <t>Mzdy, platy, služob. príjmy a ost. osobné vyrovnania</t>
  </si>
  <si>
    <t>Tarifný, základný, funkčný plat</t>
  </si>
  <si>
    <t>Poistné a prísp.zamestnávateľa do poisťovní a NÚP</t>
  </si>
  <si>
    <t>Príspevok na doplnk. dôchodkové poistenie</t>
  </si>
  <si>
    <t xml:space="preserve"> - plyn a od r. 2004 tepelná energia</t>
  </si>
  <si>
    <t>- telefón, fax a rádiostanice</t>
  </si>
  <si>
    <t>- rozhlas a televízia</t>
  </si>
  <si>
    <t xml:space="preserve">Interiérové vybavenie </t>
  </si>
  <si>
    <t>Prevádzkové stroje, prístroje, zariadenia a technika</t>
  </si>
  <si>
    <t>Špeciálne stroje, prístroje, zar. , technika a náradie</t>
  </si>
  <si>
    <t>Všeobecný materiál</t>
  </si>
  <si>
    <t>Špeciálny materiál - výzbroj a technika</t>
  </si>
  <si>
    <t>Špec.materiál -  na ochranu života a zdravia policajtov</t>
  </si>
  <si>
    <t>Knihy, časopisy, noviny, ...</t>
  </si>
  <si>
    <t>Pracovné odevy, obuv a pracovné pomôcky</t>
  </si>
  <si>
    <t>Reprezentačné</t>
  </si>
  <si>
    <r>
      <t>Servis,údržba,opravy a výd. s tým spojené</t>
    </r>
    <r>
      <rPr>
        <sz val="9"/>
        <rFont val="Arial CE"/>
        <family val="2"/>
      </rPr>
      <t xml:space="preserve"> (pneumatiky..)</t>
    </r>
  </si>
  <si>
    <t>Poistenie</t>
  </si>
  <si>
    <t>Prevádzk.strojov, prístrojov, zar., techniky a náradia</t>
  </si>
  <si>
    <t>Špec.strojov,prístrojov,zaiadenia.,techniky a náradia</t>
  </si>
  <si>
    <t>Budov, priestorov, objektov</t>
  </si>
  <si>
    <t>Pracovných odevov, obuvi a pracovných pomôcok</t>
  </si>
  <si>
    <t>- oprava výstroja, výzbroje, inej techniky</t>
  </si>
  <si>
    <t>Služby</t>
  </si>
  <si>
    <t>Školenia, kurzy, semináre, porady</t>
  </si>
  <si>
    <t xml:space="preserve">Konkurzy a súťaže </t>
  </si>
  <si>
    <t>Špeciálne služby - revízie a kontroly zariadení</t>
  </si>
  <si>
    <t>Špeciálne služby - materiálna ochrana objektov</t>
  </si>
  <si>
    <t>Štúdie, expertízy, posudky (objasňovanie priestupkov a i.)</t>
  </si>
  <si>
    <t>Poplatky, odvody, dane a clá</t>
  </si>
  <si>
    <t>Naturálne mzdy - ošatné</t>
  </si>
  <si>
    <t xml:space="preserve">Odmena na základe dohôd o vykonaní práce práce </t>
  </si>
  <si>
    <t>Bežné transfery jednotliv.a nezisk.organizáciám</t>
  </si>
  <si>
    <t>Komisia ochrany verejného poriadku</t>
  </si>
  <si>
    <t>Nákup strojov,prístrojov, zar., techniky a náradia</t>
  </si>
  <si>
    <t>Špeciálnych strojov, prístrojov, zariadení, ...</t>
  </si>
  <si>
    <t>Nákup dopravných prostriedkov všetkých druhov</t>
  </si>
  <si>
    <t>Osobných automobilov</t>
  </si>
  <si>
    <t>I. úprava</t>
  </si>
  <si>
    <r>
      <t>635005 - Špeciálnych strojov, prístrojov, ..</t>
    </r>
    <r>
      <rPr>
        <sz val="10"/>
        <rFont val="Arial CE"/>
        <family val="2"/>
      </rPr>
      <t xml:space="preserve"> - navýšenie o 40 tis. Sk na pravidelné revízie, kontroly a  údržby kamier.</t>
    </r>
  </si>
  <si>
    <r>
      <t>637012 - Poplatky, odvody, dane</t>
    </r>
    <r>
      <rPr>
        <sz val="10"/>
        <rFont val="Arial CE"/>
        <family val="2"/>
      </rPr>
      <t xml:space="preserve"> - navýšenie o 20 tis. Sk - poplatky na lekárske prehliadky príslušníkov MsP, ktoré hradí zamest-</t>
    </r>
  </si>
  <si>
    <t>návateľ. Lekárske prehliadky budú tento rok potrebné. Pri plánovaní rozpočtu na rok 2004 sme s týmito výdavkami nepočítali.</t>
  </si>
  <si>
    <r>
      <t>637005 - Špeciálne služby - materiálna ochrana objektov</t>
    </r>
    <r>
      <rPr>
        <sz val="10"/>
        <rFont val="Arial CE"/>
        <family val="2"/>
      </rPr>
      <t xml:space="preserve"> - rozpočtový presun z kap. 01.1.1.6 podpoložka 637005 vo výške </t>
    </r>
  </si>
  <si>
    <t>100 tis. Sk ,nakoľko uvedené služby bude spravovať MsP.</t>
  </si>
  <si>
    <r>
      <t>637027 - Odmeny na základe dohôd o vykonaní práce</t>
    </r>
    <r>
      <rPr>
        <sz val="10"/>
        <rFont val="Arial CE"/>
        <family val="2"/>
      </rPr>
      <t xml:space="preserve"> - </t>
    </r>
    <r>
      <rPr>
        <b/>
        <sz val="10"/>
        <rFont val="Arial CE"/>
        <family val="2"/>
      </rPr>
      <t>navýšenie o 50 tis. Sk</t>
    </r>
    <r>
      <rPr>
        <sz val="10"/>
        <rFont val="Arial CE"/>
        <family val="2"/>
      </rPr>
      <t xml:space="preserve"> - na odmeny pre občanov, ktorí sa budú podie-</t>
    </r>
  </si>
  <si>
    <t>ľať na objasňovaní priestupkov (pripravuje sa Smernica).</t>
  </si>
  <si>
    <t>03.2.0</t>
  </si>
  <si>
    <t>Ochrana pred požiarmi</t>
  </si>
  <si>
    <t xml:space="preserve">Materiál </t>
  </si>
  <si>
    <t>Interiérové vybavenie (DPZ)</t>
  </si>
  <si>
    <t>Pracovné odevy, obuv a prac.pomôcky (výstroj pre DPZ)</t>
  </si>
  <si>
    <t>Palivo, mazivá, oleje, špec. kvapaliny (DPZ)</t>
  </si>
  <si>
    <t>Servis, údržba, opravy a výdavky s tým spojené (DPZ)</t>
  </si>
  <si>
    <t>Budov, priestorov a objektov - požiarnych zbrojníc</t>
  </si>
  <si>
    <t>Prevádzk.strojov,prístrojov,zariadení,...- hasiacich prístrojov a hydrantov</t>
  </si>
  <si>
    <t>Konkurzy a súťaže - súťaže</t>
  </si>
  <si>
    <t xml:space="preserve">Všeobecné služby </t>
  </si>
  <si>
    <t xml:space="preserve"> - sťahovanie a manipul. práce - úprava skladov CO</t>
  </si>
  <si>
    <t>Špec. služby - za plnenie úloh požiarnej ochrany</t>
  </si>
  <si>
    <t>Bežné transfery jednotlivcom, neziskovým PO ...</t>
  </si>
  <si>
    <t>Nezisk.org., kt.poskytujú prevažne verejnopros.sl.-DHZ V. Lehôtka</t>
  </si>
  <si>
    <t>04 - EKONOMICKÁ OBLASŤ</t>
  </si>
  <si>
    <t>04.1.2</t>
  </si>
  <si>
    <t>Všeobecná pracovná oblasť</t>
  </si>
  <si>
    <t>Mzdy, platy, služ.príjmy a ostat. osobné vyrovnania (VPP)</t>
  </si>
  <si>
    <t>Poistné a prísp.zamestnávateľa do poisťovní (VPP)</t>
  </si>
  <si>
    <t>Materiál a dodávky (VPP)</t>
  </si>
  <si>
    <t xml:space="preserve"> - kanc.potreby a materiál (Mat., náhr. diely, prac. náradie)</t>
  </si>
  <si>
    <t>Pracovné odevy, obuv a prac. pomôcky</t>
  </si>
  <si>
    <t>Ostatné tovary a služby (VPP)</t>
  </si>
  <si>
    <t>Školenia BOZP</t>
  </si>
  <si>
    <t>Všeob. služby (výdavky spojené s miestn. prac.silami)</t>
  </si>
  <si>
    <r>
      <t>633006 - Všeobecný materiál</t>
    </r>
    <r>
      <rPr>
        <sz val="10"/>
        <rFont val="Arial CE"/>
        <family val="2"/>
      </rPr>
      <t xml:space="preserve"> - nákup čistiacich, hygienickych a dezinfekčných potrieb vo výške 5 tis. Sk a nákup pracov-</t>
    </r>
  </si>
  <si>
    <t>ného náradia pre nezamestnaných vo výške 20 tis. Sk.</t>
  </si>
  <si>
    <r>
      <t>633010 - Pracovné odevy, obuv a pracovné pomôcky -</t>
    </r>
    <r>
      <rPr>
        <sz val="10"/>
        <rFont val="Arial CE"/>
        <family val="2"/>
      </rPr>
      <t xml:space="preserve"> nákup pracovných rukavíc pre nezamestnaných.</t>
    </r>
  </si>
  <si>
    <r>
      <t>637001 - Školenia BOZP, vstupné lekárske prehliadky</t>
    </r>
    <r>
      <rPr>
        <sz val="10"/>
        <rFont val="Arial CE"/>
        <family val="2"/>
      </rPr>
      <t xml:space="preserve"> - Školenia BOZP a vstupné prehliadky pre  VPP.</t>
    </r>
  </si>
  <si>
    <r>
      <t>637004 - Všeobecné služby (výdavky spojené s miestn. prac. silami</t>
    </r>
    <r>
      <rPr>
        <sz val="10"/>
        <rFont val="Arial CE"/>
        <family val="2"/>
      </rPr>
      <t xml:space="preserve"> - rozvoz náradia a nezamestnaných na pracovisko,</t>
    </r>
  </si>
  <si>
    <t>odvoz a likvidácia nečistôt spojených s prácou nezamestnaných.</t>
  </si>
  <si>
    <r>
      <t>637015 - Poistné</t>
    </r>
    <r>
      <rPr>
        <sz val="10"/>
        <rFont val="Arial CE"/>
        <family val="2"/>
      </rPr>
      <t xml:space="preserve"> - úrazové poistené vo výške 20 tis. Sk</t>
    </r>
  </si>
  <si>
    <t>04.4.3</t>
  </si>
  <si>
    <t>Výstavba</t>
  </si>
  <si>
    <t>Všeobecné služby (podklady pre činnosť v ÚP)</t>
  </si>
  <si>
    <t>-fotografické a reprodukčné práce, zmena územ.plánu</t>
  </si>
  <si>
    <t>Špeciálne služby</t>
  </si>
  <si>
    <t xml:space="preserve"> - Prieskumné práce </t>
  </si>
  <si>
    <t xml:space="preserve"> - Geometrický plán -  reštitúcie (právne oddelenie)</t>
  </si>
  <si>
    <t xml:space="preserve">                              - odd. výstavby </t>
  </si>
  <si>
    <t>Pozemkov - majetkoprávne vyporiadanie</t>
  </si>
  <si>
    <t>- vyporiadania pod mestské stavby</t>
  </si>
  <si>
    <t xml:space="preserve"> - vyporiadanie cintorína v novej lokalite - Podbanské</t>
  </si>
  <si>
    <t xml:space="preserve"> - vyporiadanie pozemkov - rozšírenie cintorína vo V. Lehôtke</t>
  </si>
  <si>
    <t xml:space="preserve"> - vyporiadanie pozemkov - rozšírenie cintorína v Prievidzi</t>
  </si>
  <si>
    <t xml:space="preserve"> - vyporiadanie pozemkov - školy a školské zariadenia</t>
  </si>
  <si>
    <t>- ostané vyporiadania - právne odd.</t>
  </si>
  <si>
    <t>Prípravná a projektová dokumentácia</t>
  </si>
  <si>
    <t>Realiz.stavieb a ich technického zhodnotenia</t>
  </si>
  <si>
    <t>- Monitorovací kamerový systém, Nám.slobody,Námestie</t>
  </si>
  <si>
    <t xml:space="preserve">  J.C. Hronského, autobusová stanica, ŽSR, Ul. Š. Králika.</t>
  </si>
  <si>
    <t xml:space="preserve"> - Šachovnica na námestí</t>
  </si>
  <si>
    <t xml:space="preserve"> - Prístavba plavárne k III. ZŠ S. Chalupku</t>
  </si>
  <si>
    <t xml:space="preserve"> - Prístavba k budove Mestskej polície (na Ul. Hollého)</t>
  </si>
  <si>
    <t xml:space="preserve"> - Vstupné priestory MsÚ a prístrešok</t>
  </si>
  <si>
    <t xml:space="preserve"> - Apartmán - samostatné vykurovanie + nový kotol</t>
  </si>
  <si>
    <t>637005 - Špeciálne služby - geometrický plán - navýšenie o 500 tis. Sk</t>
  </si>
  <si>
    <t xml:space="preserve"> -  100 tis. Sk oddelenie výstavby</t>
  </si>
  <si>
    <t xml:space="preserve"> -  400 tis. Sk právne oddelenie</t>
  </si>
  <si>
    <r>
      <t>717 - Realizácia stavieb a ich techn. zhodnotenia</t>
    </r>
    <r>
      <rPr>
        <sz val="10"/>
        <rFont val="Arial CE"/>
        <family val="2"/>
      </rPr>
      <t xml:space="preserve"> -  Požadované navýšenie 27 861 tis. Sk pozostáva z:</t>
    </r>
  </si>
  <si>
    <t>Odporúčané:</t>
  </si>
  <si>
    <r>
      <t xml:space="preserve"> - Prístavba k budove Mestskej polície (na Ul. Hollého) - 3 761 tis. Sk</t>
    </r>
    <r>
      <rPr>
        <sz val="10"/>
        <rFont val="Arial CE"/>
        <family val="2"/>
      </rPr>
      <t xml:space="preserve"> - Ukončenie objektu bývalej </t>
    </r>
  </si>
  <si>
    <t xml:space="preserve">   Mestskej polície pre účely odboru výstavby a regionálneho rozvoja v zmysle uznesenia MsR č. 351/03</t>
  </si>
  <si>
    <t xml:space="preserve">   zo dňa 1. 7. 2003.</t>
  </si>
  <si>
    <r>
      <t xml:space="preserve"> - </t>
    </r>
    <r>
      <rPr>
        <b/>
        <sz val="10"/>
        <rFont val="Arial CE"/>
        <family val="2"/>
      </rPr>
      <t>Šachovnica na námestí</t>
    </r>
  </si>
  <si>
    <r>
      <t xml:space="preserve"> - Prístavba plavárne k III. ZŠ S.Chalupku - navýšenie o 23 000 tis. Sk</t>
    </r>
    <r>
      <rPr>
        <sz val="10"/>
        <rFont val="Arial CE"/>
        <family val="2"/>
      </rPr>
      <t xml:space="preserve"> - Na základe rozpočtu  </t>
    </r>
  </si>
  <si>
    <t xml:space="preserve">   projektovej dokumentácie.</t>
  </si>
  <si>
    <r>
      <t xml:space="preserve"> - Vstupné priestory MsÚ a prístrešok - 1 000 tis. Sk</t>
    </r>
    <r>
      <rPr>
        <sz val="10"/>
        <rFont val="Arial CE"/>
        <family val="2"/>
      </rPr>
      <t xml:space="preserve"> - zastrešenie vchodu do budovy MsÚ, búracie</t>
    </r>
  </si>
  <si>
    <t xml:space="preserve">   práce a zabudovanie nových vchodových dverí (2 ks)</t>
  </si>
  <si>
    <t xml:space="preserve"> - Apartmán - samostatné vykurovanie + nový kotol - 100 tis. Sk</t>
  </si>
  <si>
    <t>711001 - Pozemkov - majetkoprávne vyporiadanie</t>
  </si>
  <si>
    <t>tis. Sk</t>
  </si>
  <si>
    <t>Výstavba - stavebný úrad</t>
  </si>
  <si>
    <t>Mzdy, platy, služob. príjmy a ostat. osobné vyrovnania</t>
  </si>
  <si>
    <t>Tarifný plat, osobný plat, základný plat, ..</t>
  </si>
  <si>
    <t>Poistné a príspevky zamestnávateľa do poisťovní a NÚP</t>
  </si>
  <si>
    <t>Na invalidné poistenie</t>
  </si>
  <si>
    <t>Tovary a služby</t>
  </si>
  <si>
    <t>Cestovné</t>
  </si>
  <si>
    <t>Energie a komunikácie</t>
  </si>
  <si>
    <t>Telefóny</t>
  </si>
  <si>
    <t>Poštové služby</t>
  </si>
  <si>
    <t>Materiál a služby</t>
  </si>
  <si>
    <t>Výpočtová technika (tlačiarne)</t>
  </si>
  <si>
    <t>Knihy, noviny, časopisy,...</t>
  </si>
  <si>
    <t>Nákup  strojov, prístrojov, zariadení, techniky, ..</t>
  </si>
  <si>
    <r>
      <t>610 - Mzdy, platy, služobné príjmy a ost. osobné vyrovnania</t>
    </r>
    <r>
      <rPr>
        <sz val="10"/>
        <rFont val="Arial CE"/>
        <family val="2"/>
      </rPr>
      <t xml:space="preserve"> </t>
    </r>
  </si>
  <si>
    <t>Od 1. 2. 2004 prešli pod mesto kompetencie na zabezpečenie preneseného výkonu štátnej správy v oblasti ŠFRB, v dôsledku</t>
  </si>
  <si>
    <t>čoho navyšujeme rozpočet na mzdy  pre 1 pracovníčku vo výške 144 tis. Sk.</t>
  </si>
  <si>
    <r>
      <t>620 - Poistné a prísp. zamestnávateľa do poisťovní a NÚP</t>
    </r>
    <r>
      <rPr>
        <sz val="10"/>
        <rFont val="Arial CE"/>
        <family val="2"/>
      </rPr>
      <t xml:space="preserve"> - viď komentár pol. 610 - navýšenie o 50 tis. Sk.</t>
    </r>
  </si>
  <si>
    <r>
      <t>630 - Tovary a služby</t>
    </r>
    <r>
      <rPr>
        <sz val="10"/>
        <rFont val="Arial CE"/>
        <family val="2"/>
      </rPr>
      <t xml:space="preserve"> - viď komentár na pol. 610</t>
    </r>
  </si>
  <si>
    <t>Navýšenie o 57 tis. Sk predstavuje:</t>
  </si>
  <si>
    <t xml:space="preserve">632001 - Energie </t>
  </si>
  <si>
    <t>632002 - Vodné, stočné</t>
  </si>
  <si>
    <t xml:space="preserve">632003 - Telefóny </t>
  </si>
  <si>
    <t>632003 - Poštové služby</t>
  </si>
  <si>
    <t>633001 - Interiérové vybavenie</t>
  </si>
  <si>
    <t>633006 - Všeobecný materiál</t>
  </si>
  <si>
    <t xml:space="preserve"> - kanc. potreby a materiál</t>
  </si>
  <si>
    <t xml:space="preserve"> - čistiace a hygienické potreby</t>
  </si>
  <si>
    <t>633009 - Knihy, noviny, časopisy</t>
  </si>
  <si>
    <t>637014 - Stravovanie</t>
  </si>
  <si>
    <t>637001 - Školenia, kurzy, ..</t>
  </si>
  <si>
    <t>637016 - Prídel do sociálneho fondu</t>
  </si>
  <si>
    <t>631 - Cestovné</t>
  </si>
  <si>
    <r>
      <t xml:space="preserve">700 - Kapitálové výdavky </t>
    </r>
    <r>
      <rPr>
        <sz val="10"/>
        <rFont val="Arial CE"/>
        <family val="2"/>
      </rPr>
      <t>- Pre oblasť ŠFRB boli vyčlenené zo ŠR finančné prostriedky vo výške 73 tis. Sk. Kapitálové</t>
    </r>
  </si>
  <si>
    <t>výdavky predstavujú podiel na výdavkoch pri kúpe dlhodobého majetku nad 30 tis. Sk. Finančné prostriedky sa použijú na</t>
  </si>
  <si>
    <t xml:space="preserve"> nákup výpočtovej a telekomunikačnej techniky.</t>
  </si>
  <si>
    <r>
      <t xml:space="preserve">633009 - Knihy, noviny, časopisy </t>
    </r>
    <r>
      <rPr>
        <sz val="10"/>
        <rFont val="Arial CE"/>
        <family val="2"/>
      </rPr>
      <t xml:space="preserve"> - Neuhradená faktúra z r. 2003, ktorá prešla do r. 2004 ako záväzok vo výške 2 tis. Sk.</t>
    </r>
  </si>
  <si>
    <t>04.5.1</t>
  </si>
  <si>
    <t>Cestná doprava</t>
  </si>
  <si>
    <t>Budov, priestorov a objektov (cesty, diaľnice a chodníky)</t>
  </si>
  <si>
    <t>Špeciálne služby - geometrický plán</t>
  </si>
  <si>
    <t>- pre právne oddelenie</t>
  </si>
  <si>
    <t>- pre oddelenie výstavby</t>
  </si>
  <si>
    <t>Nákup pozemkov - majetkoprávne vyporiadanie</t>
  </si>
  <si>
    <t>Križovatka I/64 a III/05062 - Prievidza - miestne komunikácie</t>
  </si>
  <si>
    <t>Kruh.križovatka štátnej cesty I/64 a Mliekárenská cesta</t>
  </si>
  <si>
    <t xml:space="preserve">Zberná komunikácia Ul. Za depom až Mliekarenská ulica </t>
  </si>
  <si>
    <t>Oprava cest. mostu cez r. Handlovka (pri Karpatii)</t>
  </si>
  <si>
    <t>Rozšírenie park.plôch Ul. Vl.Clementisa pri bloku 234</t>
  </si>
  <si>
    <t>Parkovacie plochy na Ul. Na Karasiny, Gorkého, Nad Tera-</t>
  </si>
  <si>
    <t>sami</t>
  </si>
  <si>
    <t>Rozšírenie park.plôch Dlhá ulica (za životným prostredím)</t>
  </si>
  <si>
    <t>Rozšírenia park. Plôch Dlhá ulica č. 36 (pred posl. vchodom)</t>
  </si>
  <si>
    <t>Doplnenie označenia vstupov do mesta (partnerské vzťahy)</t>
  </si>
  <si>
    <t>V rozpočte schválenom na rok 2004 sa rozpočtovala výška na úrovni r. 2003, nakoľko v tom čase ešte nebol známy infl.</t>
  </si>
  <si>
    <t>koeficient za r. 2003. Od toho sa odvíjala aj zmena DPH. Na základe vyššie spomenutého odporúčame navýšenie na ob-</t>
  </si>
  <si>
    <t>jem 11 952 tis. Sk, čo pozostáva z:</t>
  </si>
  <si>
    <t xml:space="preserve"> - odplata v zmysle komisionárskej zmluvy </t>
  </si>
  <si>
    <t xml:space="preserve"> - infl. koeficient 8,5 %</t>
  </si>
  <si>
    <t xml:space="preserve"> - zvýšenie DPH o 4 %</t>
  </si>
  <si>
    <r>
      <t>635006 - Operatívna potreba mesta</t>
    </r>
    <r>
      <rPr>
        <sz val="10"/>
        <rFont val="Arial CE"/>
        <family val="2"/>
      </rPr>
      <t xml:space="preserve"> - rozpočtový presun na kap. 01.1.1.6 podpoložka 635006</t>
    </r>
  </si>
  <si>
    <t>717 - Realizácia stavieb a ich technického zhodnotenia - navýšenie o 1 920 tis. Sk pozostáva z:</t>
  </si>
  <si>
    <r>
      <t xml:space="preserve"> - </t>
    </r>
    <r>
      <rPr>
        <b/>
        <sz val="10"/>
        <rFont val="Arial CE"/>
        <family val="2"/>
      </rPr>
      <t>Rozšírenie park.plôch Dlhá ulica (za životným prostredím</t>
    </r>
    <r>
      <rPr>
        <sz val="10"/>
        <rFont val="Arial CE"/>
        <family val="2"/>
      </rPr>
      <t xml:space="preserve">) </t>
    </r>
    <r>
      <rPr>
        <b/>
        <sz val="10"/>
        <rFont val="Arial CE"/>
        <family val="2"/>
      </rPr>
      <t xml:space="preserve"> 1 500 tis. Sk</t>
    </r>
    <r>
      <rPr>
        <sz val="10"/>
        <rFont val="Arial CE"/>
        <family val="2"/>
      </rPr>
      <t xml:space="preserve"> -požiadavka spoločenstva. Stavba </t>
    </r>
  </si>
  <si>
    <t xml:space="preserve">   je inžiniersky pripravená a je vydané stavebné povolenie.</t>
  </si>
  <si>
    <r>
      <t xml:space="preserve"> - </t>
    </r>
    <r>
      <rPr>
        <b/>
        <sz val="10"/>
        <rFont val="Arial CE"/>
        <family val="2"/>
      </rPr>
      <t>Rozšírenia park. plôch Dlhá ulica č. 36 (pred posl. vchodom) - 170 tis. Sk</t>
    </r>
    <r>
      <rPr>
        <sz val="10"/>
        <rFont val="Arial CE"/>
        <family val="2"/>
      </rPr>
      <t xml:space="preserve"> - požiadavka spoločenstva. Stavba</t>
    </r>
  </si>
  <si>
    <r>
      <t xml:space="preserve"> - </t>
    </r>
    <r>
      <rPr>
        <b/>
        <sz val="10"/>
        <rFont val="Arial CE"/>
        <family val="2"/>
      </rPr>
      <t>Doplnenie označenia vstupov do mesta (partnerské vzťahy</t>
    </r>
    <r>
      <rPr>
        <sz val="10"/>
        <rFont val="Arial CE"/>
        <family val="2"/>
      </rPr>
      <t xml:space="preserve">) - </t>
    </r>
    <r>
      <rPr>
        <b/>
        <sz val="10"/>
        <rFont val="Arial CE"/>
        <family val="2"/>
      </rPr>
      <t>250 tis. Sk</t>
    </r>
    <r>
      <rPr>
        <sz val="10"/>
        <rFont val="Arial CE"/>
        <family val="2"/>
      </rPr>
      <t xml:space="preserve"> - požiadavka vyplynula z porady </t>
    </r>
  </si>
  <si>
    <t xml:space="preserve">   vedenia.</t>
  </si>
  <si>
    <t>spolu:</t>
  </si>
  <si>
    <t>04.7.3</t>
  </si>
  <si>
    <t>Cestovný ruch</t>
  </si>
  <si>
    <t>- banícky jarmok</t>
  </si>
  <si>
    <t>- mestské dni</t>
  </si>
  <si>
    <t>- predvianočné trhy</t>
  </si>
  <si>
    <t>- dni dychovej hudby (Prievidzské hody)</t>
  </si>
  <si>
    <t>Všeobecný materiál (propagačná činnosť)</t>
  </si>
  <si>
    <t>Nájomné za prenájom budov, priestorov, objektov</t>
  </si>
  <si>
    <t>Nájomné za prenájom prevádzk.strojov, prístrojov, zar.,..</t>
  </si>
  <si>
    <t>- kontrakt.-výst. trhy CR a veľtrhy (Bratislava, Žilina)</t>
  </si>
  <si>
    <t>Bežné transfery jednotlivcom, nezisk. PO, ...</t>
  </si>
  <si>
    <t xml:space="preserve">Na členské príspevky </t>
  </si>
  <si>
    <t>- príspevok pre Regionálne združenie ochrany spotrebiteľa</t>
  </si>
  <si>
    <t>- príspevok na zabezpečenie seminára o rozvoji CR v regióne</t>
  </si>
  <si>
    <t>- príspevok pre Združenie pre rozvoj regiónu Hornej Nitry</t>
  </si>
  <si>
    <t>- príspevok pre Združenie CR Hornej Nitry</t>
  </si>
  <si>
    <t>Dotácie nefinančným subjektom</t>
  </si>
  <si>
    <t>Dotácie ostatným PO-na prevádzku TIKu v zmysle MZ</t>
  </si>
  <si>
    <t>05 - OCHRANA ŽIVOTNÉHO PROSTREDIA</t>
  </si>
  <si>
    <t>05.1.0</t>
  </si>
  <si>
    <t>Nakladanie s odpadmi</t>
  </si>
  <si>
    <t xml:space="preserve"> - čistenie verejných priestranstiev</t>
  </si>
  <si>
    <t xml:space="preserve"> - odvoz všetkých druhov odpadov</t>
  </si>
  <si>
    <t xml:space="preserve"> - za služby za uloženie a likvidáciu odpadu</t>
  </si>
  <si>
    <t>Výdavky na úhradu poplatkov a odvodov</t>
  </si>
  <si>
    <t>Bežné transféry jednotlivcom, neziskovým PO ...</t>
  </si>
  <si>
    <t>Komisia ŽP</t>
  </si>
  <si>
    <t xml:space="preserve">V rozpočte schválenom na rok 2004 sa rozpočtovala výška na úrovni r. 2003, nakoľko v tom čase ešte nebol známy </t>
  </si>
  <si>
    <t>inflačný koeficient za r. 2003. Od toho sa odvíjala aj zmena DPH. Na základe vyššie spomenutého odporúčame navýenie</t>
  </si>
  <si>
    <t>na objem 5 857 tis. Sk, čo pozostáva z:</t>
  </si>
  <si>
    <t xml:space="preserve"> - odplata v zmysle komisionárskej zmluvy</t>
  </si>
  <si>
    <t>01.6.0</t>
  </si>
  <si>
    <t>Všeobecné verej.sl. inde neklasifikované</t>
  </si>
  <si>
    <t>Verejnej zelene</t>
  </si>
  <si>
    <t>Operatívna potreba mesta - rozp.presun</t>
  </si>
  <si>
    <t>Údržba a prevádzka výbehov</t>
  </si>
  <si>
    <t>- komisionárska odplata TEZAS s.r.o. (za správu MK a MZ)</t>
  </si>
  <si>
    <t xml:space="preserve"> - prevádzka útulku psov a mačiek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</si>
</sst>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"/>
  </numFmts>
  <fonts count="2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u val="single"/>
      <sz val="10"/>
      <name val="Arial CE"/>
      <family val="2"/>
    </font>
    <font>
      <i/>
      <sz val="10"/>
      <name val="Arial CE"/>
      <family val="2"/>
    </font>
    <font>
      <b/>
      <u val="single"/>
      <sz val="12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b/>
      <i/>
      <u val="single"/>
      <sz val="10"/>
      <name val="Arial CE"/>
      <family val="2"/>
    </font>
    <font>
      <i/>
      <sz val="9"/>
      <name val="Arial CE"/>
      <family val="2"/>
    </font>
    <font>
      <u val="single"/>
      <sz val="10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b/>
      <u val="single"/>
      <sz val="11"/>
      <name val="Arial CE"/>
      <family val="2"/>
    </font>
    <font>
      <b/>
      <u val="single"/>
      <sz val="9"/>
      <name val="Arial CE"/>
      <family val="2"/>
    </font>
    <font>
      <b/>
      <i/>
      <u val="single"/>
      <sz val="11"/>
      <name val="Arial CE"/>
      <family val="2"/>
    </font>
    <font>
      <sz val="12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left" wrapText="1" shrinkToFit="1"/>
    </xf>
    <xf numFmtId="0" fontId="0" fillId="0" borderId="5" xfId="0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14" fontId="0" fillId="0" borderId="12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4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9" xfId="0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14" fontId="5" fillId="0" borderId="8" xfId="0" applyNumberFormat="1" applyFont="1" applyBorder="1" applyAlignment="1" quotePrefix="1">
      <alignment/>
    </xf>
    <xf numFmtId="0" fontId="5" fillId="0" borderId="0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20" xfId="0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8" xfId="0" applyNumberFormat="1" applyBorder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 quotePrefix="1">
      <alignment/>
    </xf>
    <xf numFmtId="3" fontId="3" fillId="0" borderId="0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Border="1" applyAlignment="1" quotePrefix="1">
      <alignment/>
    </xf>
    <xf numFmtId="0" fontId="3" fillId="0" borderId="7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6" fillId="0" borderId="2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8" xfId="0" applyFont="1" applyBorder="1" applyAlignment="1" quotePrefix="1">
      <alignment/>
    </xf>
    <xf numFmtId="0" fontId="0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8" xfId="0" applyFont="1" applyBorder="1" applyAlignment="1" quotePrefix="1">
      <alignment/>
    </xf>
    <xf numFmtId="1" fontId="0" fillId="0" borderId="8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2" borderId="22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0" fillId="2" borderId="5" xfId="0" applyFill="1" applyBorder="1" applyAlignment="1">
      <alignment/>
    </xf>
    <xf numFmtId="3" fontId="0" fillId="2" borderId="22" xfId="0" applyNumberFormat="1" applyFill="1" applyBorder="1" applyAlignment="1">
      <alignment/>
    </xf>
    <xf numFmtId="3" fontId="0" fillId="2" borderId="5" xfId="0" applyNumberFormat="1" applyFill="1" applyBorder="1" applyAlignment="1">
      <alignment/>
    </xf>
    <xf numFmtId="0" fontId="0" fillId="0" borderId="0" xfId="0" applyBorder="1" applyAlignment="1" quotePrefix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 quotePrefix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1" fillId="0" borderId="23" xfId="0" applyNumberFormat="1" applyFont="1" applyBorder="1" applyAlignment="1">
      <alignment/>
    </xf>
    <xf numFmtId="0" fontId="0" fillId="0" borderId="0" xfId="0" applyAlignment="1" quotePrefix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0" fontId="7" fillId="0" borderId="0" xfId="0" applyFont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14" fontId="2" fillId="0" borderId="28" xfId="0" applyNumberFormat="1" applyFont="1" applyBorder="1" applyAlignment="1" quotePrefix="1">
      <alignment horizontal="center"/>
    </xf>
    <xf numFmtId="0" fontId="2" fillId="0" borderId="29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11" xfId="0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3" fontId="8" fillId="2" borderId="2" xfId="0" applyNumberFormat="1" applyFont="1" applyFill="1" applyBorder="1" applyAlignment="1">
      <alignment/>
    </xf>
    <xf numFmtId="3" fontId="0" fillId="0" borderId="20" xfId="0" applyNumberFormat="1" applyBorder="1" applyAlignment="1">
      <alignment/>
    </xf>
    <xf numFmtId="3" fontId="9" fillId="0" borderId="8" xfId="0" applyNumberFormat="1" applyFont="1" applyBorder="1" applyAlignment="1">
      <alignment/>
    </xf>
    <xf numFmtId="3" fontId="10" fillId="0" borderId="8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/>
    </xf>
    <xf numFmtId="3" fontId="5" fillId="0" borderId="20" xfId="0" applyNumberFormat="1" applyFont="1" applyBorder="1" applyAlignment="1">
      <alignment/>
    </xf>
    <xf numFmtId="3" fontId="11" fillId="0" borderId="8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3" fontId="3" fillId="0" borderId="20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0" fontId="6" fillId="0" borderId="7" xfId="0" applyFont="1" applyBorder="1" applyAlignment="1" quotePrefix="1">
      <alignment/>
    </xf>
    <xf numFmtId="0" fontId="6" fillId="0" borderId="18" xfId="0" applyFont="1" applyBorder="1" applyAlignment="1">
      <alignment/>
    </xf>
    <xf numFmtId="0" fontId="6" fillId="0" borderId="16" xfId="0" applyFont="1" applyBorder="1" applyAlignment="1" quotePrefix="1">
      <alignment/>
    </xf>
    <xf numFmtId="0" fontId="6" fillId="0" borderId="17" xfId="0" applyFont="1" applyBorder="1" applyAlignment="1">
      <alignment/>
    </xf>
    <xf numFmtId="3" fontId="11" fillId="0" borderId="18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0" fontId="6" fillId="0" borderId="0" xfId="0" applyFont="1" applyBorder="1" applyAlignment="1" quotePrefix="1">
      <alignment/>
    </xf>
    <xf numFmtId="0" fontId="0" fillId="0" borderId="36" xfId="0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2" xfId="0" applyNumberFormat="1" applyBorder="1" applyAlignment="1">
      <alignment/>
    </xf>
    <xf numFmtId="3" fontId="10" fillId="0" borderId="0" xfId="0" applyNumberFormat="1" applyFont="1" applyBorder="1" applyAlignment="1">
      <alignment/>
    </xf>
    <xf numFmtId="0" fontId="3" fillId="0" borderId="7" xfId="0" applyFont="1" applyBorder="1" applyAlignment="1">
      <alignment horizontal="center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7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3" fillId="0" borderId="0" xfId="0" applyFont="1" applyBorder="1" applyAlignment="1" quotePrefix="1">
      <alignment/>
    </xf>
    <xf numFmtId="3" fontId="0" fillId="0" borderId="7" xfId="0" applyNumberFormat="1" applyBorder="1" applyAlignment="1">
      <alignment/>
    </xf>
    <xf numFmtId="3" fontId="10" fillId="0" borderId="7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 quotePrefix="1">
      <alignment/>
    </xf>
    <xf numFmtId="0" fontId="3" fillId="0" borderId="17" xfId="0" applyFont="1" applyBorder="1" applyAlignment="1">
      <alignment/>
    </xf>
    <xf numFmtId="3" fontId="0" fillId="0" borderId="19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28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2" borderId="2" xfId="0" applyFill="1" applyBorder="1" applyAlignment="1">
      <alignment/>
    </xf>
    <xf numFmtId="0" fontId="10" fillId="2" borderId="2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8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0" xfId="0" applyFont="1" applyBorder="1" applyAlignment="1">
      <alignment/>
    </xf>
    <xf numFmtId="0" fontId="1" fillId="0" borderId="8" xfId="0" applyFont="1" applyBorder="1" applyAlignment="1" quotePrefix="1">
      <alignment/>
    </xf>
    <xf numFmtId="0" fontId="0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 quotePrefix="1">
      <alignment/>
    </xf>
    <xf numFmtId="0" fontId="0" fillId="0" borderId="0" xfId="0" applyFont="1" applyBorder="1" applyAlignment="1" quotePrefix="1">
      <alignment/>
    </xf>
    <xf numFmtId="0" fontId="0" fillId="0" borderId="37" xfId="0" applyBorder="1" applyAlignment="1">
      <alignment/>
    </xf>
    <xf numFmtId="0" fontId="0" fillId="2" borderId="9" xfId="0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3" fontId="0" fillId="0" borderId="8" xfId="0" applyNumberFormat="1" applyFill="1" applyBorder="1" applyAlignment="1">
      <alignment/>
    </xf>
    <xf numFmtId="0" fontId="0" fillId="0" borderId="7" xfId="0" applyFont="1" applyBorder="1" applyAlignment="1" quotePrefix="1">
      <alignment/>
    </xf>
    <xf numFmtId="3" fontId="6" fillId="0" borderId="8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 quotePrefix="1">
      <alignment/>
    </xf>
    <xf numFmtId="3" fontId="0" fillId="0" borderId="4" xfId="0" applyNumberFormat="1" applyBorder="1" applyAlignment="1">
      <alignment horizontal="left" wrapText="1" shrinkToFit="1"/>
    </xf>
    <xf numFmtId="3" fontId="0" fillId="0" borderId="5" xfId="0" applyNumberFormat="1" applyBorder="1" applyAlignment="1">
      <alignment/>
    </xf>
    <xf numFmtId="3" fontId="3" fillId="0" borderId="6" xfId="0" applyNumberFormat="1" applyFont="1" applyBorder="1" applyAlignment="1">
      <alignment/>
    </xf>
    <xf numFmtId="3" fontId="0" fillId="0" borderId="8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0" fontId="6" fillId="0" borderId="38" xfId="0" applyFont="1" applyBorder="1" applyAlignment="1">
      <alignment/>
    </xf>
    <xf numFmtId="3" fontId="6" fillId="0" borderId="2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0" fontId="5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0" fontId="6" fillId="0" borderId="23" xfId="0" applyFont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4" fillId="0" borderId="23" xfId="0" applyFont="1" applyBorder="1" applyAlignment="1">
      <alignment/>
    </xf>
    <xf numFmtId="3" fontId="0" fillId="0" borderId="2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7" xfId="0" applyFont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2" fillId="0" borderId="40" xfId="0" applyNumberFormat="1" applyFont="1" applyBorder="1" applyAlignment="1" quotePrefix="1">
      <alignment horizontal="center"/>
    </xf>
    <xf numFmtId="0" fontId="2" fillId="0" borderId="4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4" fontId="2" fillId="0" borderId="31" xfId="0" applyNumberFormat="1" applyFont="1" applyBorder="1" applyAlignment="1" quotePrefix="1">
      <alignment horizontal="center"/>
    </xf>
    <xf numFmtId="0" fontId="2" fillId="0" borderId="3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2" borderId="38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6" fillId="0" borderId="39" xfId="0" applyFont="1" applyBorder="1" applyAlignment="1">
      <alignment/>
    </xf>
    <xf numFmtId="0" fontId="1" fillId="2" borderId="42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0" fillId="0" borderId="43" xfId="0" applyBorder="1" applyAlignment="1">
      <alignment/>
    </xf>
    <xf numFmtId="0" fontId="5" fillId="0" borderId="43" xfId="0" applyFont="1" applyBorder="1" applyAlignment="1">
      <alignment/>
    </xf>
    <xf numFmtId="0" fontId="0" fillId="0" borderId="43" xfId="0" applyFont="1" applyBorder="1" applyAlignment="1">
      <alignment/>
    </xf>
    <xf numFmtId="0" fontId="6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6" fillId="0" borderId="44" xfId="0" applyFont="1" applyBorder="1" applyAlignment="1">
      <alignment/>
    </xf>
    <xf numFmtId="0" fontId="1" fillId="0" borderId="7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8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7" xfId="0" applyFont="1" applyFill="1" applyBorder="1" applyAlignment="1" quotePrefix="1">
      <alignment/>
    </xf>
    <xf numFmtId="0" fontId="3" fillId="0" borderId="0" xfId="0" applyFont="1" applyFill="1" applyBorder="1" applyAlignment="1">
      <alignment/>
    </xf>
    <xf numFmtId="0" fontId="12" fillId="0" borderId="7" xfId="0" applyFont="1" applyBorder="1" applyAlignment="1">
      <alignment/>
    </xf>
    <xf numFmtId="0" fontId="12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9" fillId="0" borderId="8" xfId="0" applyFont="1" applyBorder="1" applyAlignment="1">
      <alignment/>
    </xf>
    <xf numFmtId="0" fontId="0" fillId="0" borderId="39" xfId="0" applyBorder="1" applyAlignment="1">
      <alignment/>
    </xf>
    <xf numFmtId="3" fontId="0" fillId="0" borderId="18" xfId="0" applyNumberFormat="1" applyFont="1" applyBorder="1" applyAlignment="1">
      <alignment/>
    </xf>
    <xf numFmtId="0" fontId="11" fillId="0" borderId="0" xfId="0" applyFont="1" applyAlignment="1">
      <alignment/>
    </xf>
    <xf numFmtId="0" fontId="6" fillId="0" borderId="23" xfId="0" applyFont="1" applyBorder="1" applyAlignment="1" quotePrefix="1">
      <alignment/>
    </xf>
    <xf numFmtId="3" fontId="6" fillId="0" borderId="19" xfId="0" applyNumberFormat="1" applyFont="1" applyBorder="1" applyAlignment="1">
      <alignment/>
    </xf>
    <xf numFmtId="0" fontId="0" fillId="0" borderId="0" xfId="0" applyAlignment="1">
      <alignment horizontal="right"/>
    </xf>
    <xf numFmtId="3" fontId="11" fillId="0" borderId="7" xfId="0" applyNumberFormat="1" applyFont="1" applyBorder="1" applyAlignment="1">
      <alignment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 quotePrefix="1">
      <alignment horizontal="center"/>
    </xf>
    <xf numFmtId="0" fontId="8" fillId="0" borderId="8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11" fillId="0" borderId="23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4" xfId="0" applyFont="1" applyBorder="1" applyAlignment="1">
      <alignment/>
    </xf>
    <xf numFmtId="0" fontId="3" fillId="0" borderId="43" xfId="0" applyFont="1" applyBorder="1" applyAlignment="1">
      <alignment/>
    </xf>
    <xf numFmtId="0" fontId="11" fillId="0" borderId="0" xfId="0" applyFont="1" applyBorder="1" applyAlignment="1" quotePrefix="1">
      <alignment/>
    </xf>
    <xf numFmtId="0" fontId="6" fillId="0" borderId="46" xfId="0" applyFont="1" applyBorder="1" applyAlignment="1">
      <alignment/>
    </xf>
    <xf numFmtId="0" fontId="6" fillId="0" borderId="47" xfId="0" applyFont="1" applyBorder="1" applyAlignment="1">
      <alignment/>
    </xf>
    <xf numFmtId="0" fontId="12" fillId="0" borderId="43" xfId="0" applyFont="1" applyBorder="1" applyAlignment="1">
      <alignment/>
    </xf>
    <xf numFmtId="0" fontId="0" fillId="0" borderId="46" xfId="0" applyBorder="1" applyAlignment="1">
      <alignment/>
    </xf>
    <xf numFmtId="0" fontId="3" fillId="0" borderId="39" xfId="0" applyFont="1" applyBorder="1" applyAlignment="1">
      <alignment/>
    </xf>
    <xf numFmtId="0" fontId="3" fillId="0" borderId="47" xfId="0" applyFont="1" applyBorder="1" applyAlignment="1">
      <alignment/>
    </xf>
    <xf numFmtId="3" fontId="0" fillId="0" borderId="16" xfId="0" applyNumberFormat="1" applyBorder="1" applyAlignment="1">
      <alignment/>
    </xf>
    <xf numFmtId="0" fontId="5" fillId="0" borderId="18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23" xfId="0" applyFont="1" applyBorder="1" applyAlignment="1" quotePrefix="1">
      <alignment/>
    </xf>
    <xf numFmtId="0" fontId="14" fillId="0" borderId="0" xfId="0" applyFont="1" applyBorder="1" applyAlignment="1">
      <alignment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23" xfId="0" applyFont="1" applyFill="1" applyBorder="1" applyAlignment="1">
      <alignment/>
    </xf>
    <xf numFmtId="0" fontId="5" fillId="0" borderId="45" xfId="0" applyFont="1" applyBorder="1" applyAlignment="1">
      <alignment/>
    </xf>
    <xf numFmtId="0" fontId="6" fillId="0" borderId="45" xfId="0" applyFont="1" applyBorder="1" applyAlignment="1">
      <alignment/>
    </xf>
    <xf numFmtId="0" fontId="1" fillId="2" borderId="9" xfId="0" applyFont="1" applyFill="1" applyBorder="1" applyAlignment="1">
      <alignment/>
    </xf>
    <xf numFmtId="0" fontId="1" fillId="0" borderId="20" xfId="0" applyFont="1" applyBorder="1" applyAlignment="1">
      <alignment/>
    </xf>
    <xf numFmtId="0" fontId="15" fillId="0" borderId="7" xfId="0" applyFont="1" applyBorder="1" applyAlignment="1">
      <alignment/>
    </xf>
    <xf numFmtId="0" fontId="15" fillId="0" borderId="23" xfId="0" applyFont="1" applyBorder="1" applyAlignment="1">
      <alignment/>
    </xf>
    <xf numFmtId="0" fontId="8" fillId="2" borderId="8" xfId="0" applyFont="1" applyFill="1" applyBorder="1" applyAlignment="1">
      <alignment/>
    </xf>
    <xf numFmtId="0" fontId="3" fillId="0" borderId="46" xfId="0" applyFont="1" applyBorder="1" applyAlignment="1">
      <alignment/>
    </xf>
    <xf numFmtId="0" fontId="16" fillId="0" borderId="0" xfId="0" applyFont="1" applyBorder="1" applyAlignment="1" quotePrefix="1">
      <alignment/>
    </xf>
    <xf numFmtId="0" fontId="16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5" fillId="0" borderId="7" xfId="0" applyFont="1" applyBorder="1" applyAlignment="1" quotePrefix="1">
      <alignment horizontal="right"/>
    </xf>
    <xf numFmtId="0" fontId="15" fillId="0" borderId="7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7" xfId="0" applyFont="1" applyBorder="1" applyAlignment="1" quotePrefix="1">
      <alignment horizontal="right"/>
    </xf>
    <xf numFmtId="0" fontId="0" fillId="0" borderId="7" xfId="0" applyFont="1" applyBorder="1" applyAlignment="1">
      <alignment horizontal="left"/>
    </xf>
    <xf numFmtId="0" fontId="0" fillId="0" borderId="7" xfId="0" applyFont="1" applyBorder="1" applyAlignment="1" quotePrefix="1">
      <alignment horizontal="center"/>
    </xf>
    <xf numFmtId="0" fontId="3" fillId="0" borderId="7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5" fillId="0" borderId="7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 quotePrefix="1">
      <alignment horizontal="left"/>
    </xf>
    <xf numFmtId="0" fontId="5" fillId="0" borderId="0" xfId="0" applyFont="1" applyBorder="1" applyAlignment="1">
      <alignment horizontal="center"/>
    </xf>
    <xf numFmtId="0" fontId="0" fillId="0" borderId="7" xfId="0" applyFont="1" applyBorder="1" applyAlignment="1">
      <alignment horizontal="right"/>
    </xf>
    <xf numFmtId="0" fontId="15" fillId="0" borderId="0" xfId="0" applyFont="1" applyBorder="1" applyAlignment="1">
      <alignment/>
    </xf>
    <xf numFmtId="3" fontId="17" fillId="0" borderId="8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 quotePrefix="1">
      <alignment horizontal="right"/>
    </xf>
    <xf numFmtId="0" fontId="3" fillId="0" borderId="16" xfId="0" applyFont="1" applyBorder="1" applyAlignment="1">
      <alignment horizontal="left"/>
    </xf>
    <xf numFmtId="0" fontId="3" fillId="0" borderId="47" xfId="0" applyFont="1" applyBorder="1" applyAlignment="1" quotePrefix="1">
      <alignment/>
    </xf>
    <xf numFmtId="0" fontId="2" fillId="0" borderId="28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11" fillId="0" borderId="39" xfId="0" applyFont="1" applyBorder="1" applyAlignment="1">
      <alignment/>
    </xf>
    <xf numFmtId="0" fontId="8" fillId="2" borderId="1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10" fillId="0" borderId="7" xfId="0" applyFont="1" applyBorder="1" applyAlignment="1">
      <alignment/>
    </xf>
    <xf numFmtId="0" fontId="10" fillId="0" borderId="20" xfId="0" applyFont="1" applyBorder="1" applyAlignment="1">
      <alignment/>
    </xf>
    <xf numFmtId="3" fontId="1" fillId="2" borderId="2" xfId="0" applyNumberFormat="1" applyFont="1" applyFill="1" applyBorder="1" applyAlignment="1">
      <alignment/>
    </xf>
    <xf numFmtId="0" fontId="8" fillId="0" borderId="8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20" xfId="0" applyFont="1" applyBorder="1" applyAlignment="1">
      <alignment/>
    </xf>
    <xf numFmtId="0" fontId="3" fillId="0" borderId="44" xfId="0" applyFont="1" applyBorder="1" applyAlignment="1" quotePrefix="1">
      <alignment/>
    </xf>
    <xf numFmtId="14" fontId="2" fillId="0" borderId="28" xfId="0" applyNumberFormat="1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42" xfId="0" applyFill="1" applyBorder="1" applyAlignment="1">
      <alignment/>
    </xf>
    <xf numFmtId="0" fontId="1" fillId="0" borderId="3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 quotePrefix="1">
      <alignment horizontal="center"/>
    </xf>
    <xf numFmtId="164" fontId="0" fillId="0" borderId="11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43" xfId="0" applyFont="1" applyBorder="1" applyAlignment="1" quotePrefix="1">
      <alignment/>
    </xf>
    <xf numFmtId="0" fontId="1" fillId="2" borderId="48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3" fontId="8" fillId="2" borderId="22" xfId="0" applyNumberFormat="1" applyFont="1" applyFill="1" applyBorder="1" applyAlignment="1">
      <alignment/>
    </xf>
    <xf numFmtId="0" fontId="0" fillId="0" borderId="0" xfId="0" applyFont="1" applyAlignment="1" quotePrefix="1">
      <alignment/>
    </xf>
    <xf numFmtId="3" fontId="6" fillId="0" borderId="22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3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" fontId="9" fillId="0" borderId="22" xfId="0" applyNumberFormat="1" applyFont="1" applyBorder="1" applyAlignment="1">
      <alignment/>
    </xf>
    <xf numFmtId="0" fontId="0" fillId="0" borderId="0" xfId="0" applyAlignment="1" quotePrefix="1">
      <alignment horizontal="right"/>
    </xf>
    <xf numFmtId="3" fontId="0" fillId="0" borderId="0" xfId="0" applyNumberFormat="1" applyFont="1" applyAlignment="1">
      <alignment/>
    </xf>
    <xf numFmtId="0" fontId="18" fillId="0" borderId="0" xfId="0" applyFont="1" applyAlignment="1">
      <alignment/>
    </xf>
    <xf numFmtId="14" fontId="4" fillId="0" borderId="0" xfId="0" applyNumberFormat="1" applyFont="1" applyBorder="1" applyAlignment="1">
      <alignment horizontal="left"/>
    </xf>
    <xf numFmtId="0" fontId="1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18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0" fontId="1" fillId="0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7" xfId="0" applyFill="1" applyBorder="1" applyAlignment="1">
      <alignment horizontal="left"/>
    </xf>
    <xf numFmtId="0" fontId="1" fillId="0" borderId="17" xfId="0" applyFont="1" applyFill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0" fillId="0" borderId="1" xfId="0" applyFill="1" applyBorder="1" applyAlignment="1">
      <alignment horizontal="center" wrapText="1"/>
    </xf>
    <xf numFmtId="0" fontId="0" fillId="0" borderId="9" xfId="0" applyFill="1" applyBorder="1" applyAlignment="1">
      <alignment horizontal="left"/>
    </xf>
    <xf numFmtId="0" fontId="1" fillId="0" borderId="4" xfId="0" applyFont="1" applyFill="1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6" fillId="0" borderId="7" xfId="0" applyFont="1" applyFill="1" applyBorder="1" applyAlignment="1">
      <alignment horizontal="centerContinuous"/>
    </xf>
    <xf numFmtId="0" fontId="6" fillId="0" borderId="20" xfId="0" applyFont="1" applyFill="1" applyBorder="1" applyAlignment="1">
      <alignment horizontal="centerContinuous"/>
    </xf>
    <xf numFmtId="0" fontId="6" fillId="0" borderId="7" xfId="0" applyFont="1" applyFill="1" applyBorder="1" applyAlignment="1">
      <alignment horizontal="centerContinuous" vertical="top"/>
    </xf>
    <xf numFmtId="0" fontId="6" fillId="0" borderId="9" xfId="0" applyFont="1" applyFill="1" applyBorder="1" applyAlignment="1">
      <alignment horizontal="centerContinuous" vertical="top"/>
    </xf>
    <xf numFmtId="0" fontId="6" fillId="0" borderId="0" xfId="0" applyFont="1" applyFill="1" applyBorder="1" applyAlignment="1">
      <alignment horizontal="centerContinuous" vertical="top"/>
    </xf>
    <xf numFmtId="0" fontId="6" fillId="0" borderId="5" xfId="0" applyFont="1" applyFill="1" applyBorder="1" applyAlignment="1">
      <alignment horizontal="centerContinuous" vertical="top"/>
    </xf>
    <xf numFmtId="0" fontId="6" fillId="0" borderId="4" xfId="0" applyFont="1" applyFill="1" applyBorder="1" applyAlignment="1">
      <alignment horizontal="centerContinuous" vertical="top"/>
    </xf>
    <xf numFmtId="0" fontId="6" fillId="0" borderId="20" xfId="0" applyFont="1" applyFill="1" applyBorder="1" applyAlignment="1">
      <alignment horizontal="centerContinuous" vertical="top"/>
    </xf>
    <xf numFmtId="0" fontId="0" fillId="0" borderId="7" xfId="0" applyFill="1" applyBorder="1" applyAlignment="1">
      <alignment/>
    </xf>
    <xf numFmtId="0" fontId="0" fillId="0" borderId="20" xfId="0" applyFill="1" applyBorder="1" applyAlignment="1">
      <alignment horizontal="left"/>
    </xf>
    <xf numFmtId="0" fontId="0" fillId="0" borderId="2" xfId="0" applyFill="1" applyBorder="1" applyAlignment="1">
      <alignment horizontal="center" vertical="top" wrapText="1"/>
    </xf>
    <xf numFmtId="0" fontId="0" fillId="0" borderId="16" xfId="0" applyFill="1" applyBorder="1" applyAlignment="1">
      <alignment/>
    </xf>
    <xf numFmtId="0" fontId="0" fillId="0" borderId="19" xfId="0" applyFill="1" applyBorder="1" applyAlignment="1">
      <alignment horizontal="left"/>
    </xf>
    <xf numFmtId="0" fontId="0" fillId="0" borderId="18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6" fillId="0" borderId="7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3" fontId="0" fillId="0" borderId="7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3" fontId="0" fillId="0" borderId="20" xfId="0" applyNumberFormat="1" applyFill="1" applyBorder="1" applyAlignment="1">
      <alignment horizontal="right"/>
    </xf>
    <xf numFmtId="3" fontId="0" fillId="0" borderId="7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3" fontId="1" fillId="0" borderId="4" xfId="0" applyNumberFormat="1" applyFont="1" applyFill="1" applyBorder="1" applyAlignment="1">
      <alignment horizontal="right"/>
    </xf>
    <xf numFmtId="3" fontId="1" fillId="0" borderId="22" xfId="0" applyNumberFormat="1" applyFont="1" applyFill="1" applyBorder="1" applyAlignment="1">
      <alignment horizontal="right"/>
    </xf>
    <xf numFmtId="14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6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6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14" fontId="0" fillId="0" borderId="0" xfId="0" applyNumberFormat="1" applyBorder="1" applyAlignment="1">
      <alignment/>
    </xf>
    <xf numFmtId="0" fontId="6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3" fillId="0" borderId="0" xfId="0" applyFont="1" applyAlignment="1" quotePrefix="1">
      <alignment horizontal="right"/>
    </xf>
    <xf numFmtId="3" fontId="14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07"/>
  <sheetViews>
    <sheetView tabSelected="1" zoomScale="85" zoomScaleNormal="85" workbookViewId="0" topLeftCell="A10">
      <selection activeCell="D2036" sqref="D2036"/>
    </sheetView>
  </sheetViews>
  <sheetFormatPr defaultColWidth="9.00390625" defaultRowHeight="12.75"/>
  <cols>
    <col min="6" max="6" width="10.125" style="0" customWidth="1"/>
    <col min="7" max="7" width="10.00390625" style="0" customWidth="1"/>
  </cols>
  <sheetData>
    <row r="1" spans="7:10" ht="15">
      <c r="G1" s="52" t="s">
        <v>537</v>
      </c>
      <c r="H1" s="2"/>
      <c r="I1" s="2"/>
      <c r="J1" s="2"/>
    </row>
    <row r="2" spans="7:10" ht="15">
      <c r="G2" s="52"/>
      <c r="H2" s="2"/>
      <c r="I2" s="2"/>
      <c r="J2" s="2"/>
    </row>
    <row r="3" spans="7:10" ht="15">
      <c r="G3" s="52" t="s">
        <v>538</v>
      </c>
      <c r="H3" s="2"/>
      <c r="I3" s="2"/>
      <c r="J3" s="2"/>
    </row>
    <row r="4" spans="7:10" ht="15">
      <c r="G4" s="377">
        <v>38090</v>
      </c>
      <c r="H4" s="2"/>
      <c r="I4" s="2"/>
      <c r="J4" s="2"/>
    </row>
    <row r="5" spans="7:10" ht="15">
      <c r="G5" s="52"/>
      <c r="H5" s="2"/>
      <c r="I5" s="2"/>
      <c r="J5" s="2"/>
    </row>
    <row r="6" spans="7:10" ht="15">
      <c r="G6" s="52" t="s">
        <v>539</v>
      </c>
      <c r="H6" s="2"/>
      <c r="I6" s="2"/>
      <c r="J6" s="2"/>
    </row>
    <row r="7" spans="7:10" ht="15">
      <c r="G7" s="377">
        <v>38104</v>
      </c>
      <c r="H7" s="2"/>
      <c r="I7" s="2"/>
      <c r="J7" s="2"/>
    </row>
    <row r="8" spans="7:10" ht="15">
      <c r="G8" s="52"/>
      <c r="H8" s="2"/>
      <c r="I8" s="2"/>
      <c r="J8" s="2"/>
    </row>
    <row r="9" spans="7:10" ht="12.75">
      <c r="G9" s="2"/>
      <c r="H9" s="2"/>
      <c r="I9" s="2"/>
      <c r="J9" s="2"/>
    </row>
    <row r="10" spans="7:10" ht="12.75">
      <c r="G10" s="2"/>
      <c r="H10" s="2"/>
      <c r="I10" s="2"/>
      <c r="J10" s="2"/>
    </row>
    <row r="11" spans="7:10" ht="12.75">
      <c r="G11" s="2"/>
      <c r="H11" s="2"/>
      <c r="I11" s="2"/>
      <c r="J11" s="2"/>
    </row>
    <row r="12" spans="7:10" ht="12.75">
      <c r="G12" s="2"/>
      <c r="H12" s="2"/>
      <c r="I12" s="2"/>
      <c r="J12" s="2"/>
    </row>
    <row r="13" spans="7:10" ht="12.75">
      <c r="G13" s="2"/>
      <c r="H13" s="2"/>
      <c r="I13" s="2"/>
      <c r="J13" s="2"/>
    </row>
    <row r="14" spans="7:10" ht="12.75">
      <c r="G14" s="2"/>
      <c r="H14" s="2"/>
      <c r="I14" s="2"/>
      <c r="J14" s="2"/>
    </row>
    <row r="15" spans="7:10" ht="12.75">
      <c r="G15" s="2"/>
      <c r="H15" s="2"/>
      <c r="I15" s="2"/>
      <c r="J15" s="2"/>
    </row>
    <row r="16" spans="7:10" ht="12.75">
      <c r="G16" s="2"/>
      <c r="H16" s="2"/>
      <c r="I16" s="2"/>
      <c r="J16" s="2"/>
    </row>
    <row r="17" spans="7:10" ht="12.75">
      <c r="G17" s="2"/>
      <c r="H17" s="2"/>
      <c r="I17" s="2"/>
      <c r="J17" s="2"/>
    </row>
    <row r="18" spans="7:10" ht="12.75">
      <c r="G18" s="2"/>
      <c r="H18" s="2"/>
      <c r="I18" s="2"/>
      <c r="J18" s="2"/>
    </row>
    <row r="19" spans="7:10" ht="12.75">
      <c r="G19" s="2"/>
      <c r="H19" s="2"/>
      <c r="I19" s="2"/>
      <c r="J19" s="2"/>
    </row>
    <row r="20" spans="7:10" ht="12.75">
      <c r="G20" s="2"/>
      <c r="H20" s="2"/>
      <c r="I20" s="2"/>
      <c r="J20" s="2"/>
    </row>
    <row r="21" spans="7:10" ht="12.75">
      <c r="G21" s="2"/>
      <c r="H21" s="2"/>
      <c r="I21" s="2"/>
      <c r="J21" s="2"/>
    </row>
    <row r="22" spans="7:10" ht="12.75">
      <c r="G22" s="2"/>
      <c r="H22" s="2"/>
      <c r="I22" s="2"/>
      <c r="J22" s="2"/>
    </row>
    <row r="23" spans="7:10" ht="12.75">
      <c r="G23" s="2"/>
      <c r="H23" s="2"/>
      <c r="I23" s="2"/>
      <c r="J23" s="2"/>
    </row>
    <row r="24" spans="7:10" ht="12.75">
      <c r="G24" s="2"/>
      <c r="H24" s="2"/>
      <c r="I24" s="2"/>
      <c r="J24" s="2"/>
    </row>
    <row r="25" spans="7:10" ht="12.75">
      <c r="G25" s="2"/>
      <c r="H25" s="2"/>
      <c r="I25" s="2"/>
      <c r="J25" s="2"/>
    </row>
    <row r="26" spans="1:10" ht="18">
      <c r="A26" s="378" t="s">
        <v>540</v>
      </c>
      <c r="G26" s="2"/>
      <c r="H26" s="2"/>
      <c r="I26" s="2"/>
      <c r="J26" s="2"/>
    </row>
    <row r="27" spans="7:10" ht="12.75">
      <c r="G27" s="2"/>
      <c r="H27" s="2"/>
      <c r="I27" s="2"/>
      <c r="J27" s="2"/>
    </row>
    <row r="28" spans="7:10" ht="12.75">
      <c r="G28" s="2"/>
      <c r="H28" s="2"/>
      <c r="I28" s="2"/>
      <c r="J28" s="2"/>
    </row>
    <row r="29" spans="7:10" ht="12.75">
      <c r="G29" s="2"/>
      <c r="H29" s="2"/>
      <c r="I29" s="2"/>
      <c r="J29" s="2"/>
    </row>
    <row r="30" spans="7:10" ht="12.75">
      <c r="G30" s="2"/>
      <c r="H30" s="2"/>
      <c r="I30" s="2"/>
      <c r="J30" s="2"/>
    </row>
    <row r="31" spans="7:10" ht="12.75">
      <c r="G31" s="2"/>
      <c r="H31" s="2"/>
      <c r="I31" s="2"/>
      <c r="J31" s="2"/>
    </row>
    <row r="32" spans="7:10" ht="12.75">
      <c r="G32" s="2"/>
      <c r="H32" s="2"/>
      <c r="I32" s="2"/>
      <c r="J32" s="2"/>
    </row>
    <row r="33" spans="7:10" ht="12.75">
      <c r="G33" s="2"/>
      <c r="H33" s="2"/>
      <c r="I33" s="2"/>
      <c r="J33" s="2"/>
    </row>
    <row r="34" spans="7:10" ht="12.75">
      <c r="G34" s="2"/>
      <c r="H34" s="2"/>
      <c r="I34" s="2"/>
      <c r="J34" s="2"/>
    </row>
    <row r="35" spans="7:10" ht="12.75">
      <c r="G35" s="2"/>
      <c r="H35" s="2"/>
      <c r="I35" s="2"/>
      <c r="J35" s="2"/>
    </row>
    <row r="36" spans="7:10" ht="12.75">
      <c r="G36" s="2"/>
      <c r="H36" s="2"/>
      <c r="I36" s="2"/>
      <c r="J36" s="2"/>
    </row>
    <row r="37" spans="2:10" ht="15">
      <c r="B37" s="379" t="s">
        <v>541</v>
      </c>
      <c r="C37" s="379"/>
      <c r="D37" s="379"/>
      <c r="E37" s="379"/>
      <c r="F37" s="379"/>
      <c r="G37" s="2"/>
      <c r="H37" s="2"/>
      <c r="I37" s="2"/>
      <c r="J37" s="2"/>
    </row>
    <row r="38" spans="2:10" ht="15">
      <c r="B38" s="379"/>
      <c r="C38" s="379"/>
      <c r="D38" s="379"/>
      <c r="E38" s="379"/>
      <c r="F38" s="379"/>
      <c r="G38" s="2"/>
      <c r="H38" s="2"/>
      <c r="I38" s="2"/>
      <c r="J38" s="2"/>
    </row>
    <row r="39" spans="2:10" ht="15">
      <c r="B39" s="379"/>
      <c r="C39" s="379"/>
      <c r="D39" s="379"/>
      <c r="E39" s="379"/>
      <c r="F39" s="379"/>
      <c r="G39" s="2"/>
      <c r="H39" s="2"/>
      <c r="I39" s="2"/>
      <c r="J39" s="2"/>
    </row>
    <row r="40" spans="2:10" ht="15">
      <c r="B40" s="379"/>
      <c r="C40" s="379"/>
      <c r="D40" s="379"/>
      <c r="E40" s="379"/>
      <c r="F40" s="379"/>
      <c r="G40" s="2"/>
      <c r="H40" s="2"/>
      <c r="I40" s="2"/>
      <c r="J40" s="2"/>
    </row>
    <row r="41" spans="2:10" ht="15">
      <c r="B41" s="379" t="s">
        <v>542</v>
      </c>
      <c r="C41" s="379"/>
      <c r="D41" s="379"/>
      <c r="E41" s="379"/>
      <c r="F41" s="379"/>
      <c r="G41" s="2"/>
      <c r="H41" s="2"/>
      <c r="I41" s="2"/>
      <c r="J41" s="2"/>
    </row>
    <row r="42" spans="2:10" ht="15">
      <c r="B42" s="379" t="s">
        <v>543</v>
      </c>
      <c r="C42" s="379"/>
      <c r="D42" s="379"/>
      <c r="E42" s="379"/>
      <c r="F42" s="379"/>
      <c r="G42" s="2"/>
      <c r="H42" s="2"/>
      <c r="I42" s="2"/>
      <c r="J42" s="2"/>
    </row>
    <row r="43" spans="2:10" ht="15">
      <c r="B43" s="379"/>
      <c r="C43" s="379"/>
      <c r="D43" s="379"/>
      <c r="E43" s="379"/>
      <c r="F43" s="379"/>
      <c r="G43" s="2"/>
      <c r="H43" s="2"/>
      <c r="I43" s="2"/>
      <c r="J43" s="2"/>
    </row>
    <row r="44" spans="2:10" ht="15">
      <c r="B44" s="379"/>
      <c r="C44" s="379"/>
      <c r="D44" s="379"/>
      <c r="E44" s="379"/>
      <c r="F44" s="379"/>
      <c r="G44" s="2"/>
      <c r="H44" s="2"/>
      <c r="I44" s="2"/>
      <c r="J44" s="2"/>
    </row>
    <row r="45" spans="2:10" ht="15">
      <c r="B45" s="379" t="s">
        <v>544</v>
      </c>
      <c r="C45" s="379"/>
      <c r="D45" s="379"/>
      <c r="E45" s="379"/>
      <c r="F45" s="379"/>
      <c r="G45" s="2"/>
      <c r="H45" s="2"/>
      <c r="I45" s="2"/>
      <c r="J45" s="2"/>
    </row>
    <row r="46" spans="2:10" ht="15.75">
      <c r="B46" s="3"/>
      <c r="C46" s="3"/>
      <c r="D46" s="3"/>
      <c r="E46" s="3"/>
      <c r="F46" s="3"/>
      <c r="G46" s="2"/>
      <c r="H46" s="2"/>
      <c r="I46" s="2"/>
      <c r="J46" s="2"/>
    </row>
    <row r="47" spans="7:10" ht="12.75">
      <c r="G47" s="2"/>
      <c r="H47" s="2"/>
      <c r="I47" s="2"/>
      <c r="J47" s="2"/>
    </row>
    <row r="48" spans="7:10" ht="12.75">
      <c r="G48" s="2"/>
      <c r="H48" s="2"/>
      <c r="I48" s="2"/>
      <c r="J48" s="2"/>
    </row>
    <row r="49" spans="7:10" ht="12.75">
      <c r="G49" s="2"/>
      <c r="H49" s="2"/>
      <c r="I49" s="2"/>
      <c r="J49" s="2"/>
    </row>
    <row r="50" spans="7:10" ht="12.75">
      <c r="G50" s="2"/>
      <c r="H50" s="2"/>
      <c r="I50" s="2"/>
      <c r="J50" s="2"/>
    </row>
    <row r="51" spans="7:10" ht="12.75">
      <c r="G51" s="2"/>
      <c r="H51" s="2"/>
      <c r="I51" s="2"/>
      <c r="J51" s="2"/>
    </row>
    <row r="52" spans="7:10" ht="12.75">
      <c r="G52" s="2"/>
      <c r="H52" s="2"/>
      <c r="I52" s="2"/>
      <c r="J52" s="2"/>
    </row>
    <row r="53" spans="7:10" ht="12.75">
      <c r="G53" s="2"/>
      <c r="H53" s="2"/>
      <c r="I53" s="2"/>
      <c r="J53" s="2"/>
    </row>
    <row r="54" spans="7:10" ht="12.75">
      <c r="G54" s="2"/>
      <c r="H54" s="2"/>
      <c r="I54" s="2"/>
      <c r="J54" s="2"/>
    </row>
    <row r="55" spans="7:10" ht="12.75">
      <c r="G55" s="2"/>
      <c r="H55" s="2"/>
      <c r="I55" s="2"/>
      <c r="J55" s="2"/>
    </row>
    <row r="56" spans="7:10" ht="12.75">
      <c r="G56" s="2"/>
      <c r="H56" s="2"/>
      <c r="I56" s="2"/>
      <c r="J56" s="2"/>
    </row>
    <row r="57" spans="7:10" ht="12.75">
      <c r="G57" s="2"/>
      <c r="H57" s="2"/>
      <c r="I57" s="2"/>
      <c r="J57" s="2"/>
    </row>
    <row r="58" spans="2:10" ht="12.75">
      <c r="B58" s="1" t="s">
        <v>545</v>
      </c>
      <c r="G58" s="2"/>
      <c r="H58" s="2"/>
      <c r="I58" s="2"/>
      <c r="J58" s="2"/>
    </row>
    <row r="63" ht="12.75">
      <c r="A63" s="450" t="s">
        <v>222</v>
      </c>
    </row>
    <row r="65" ht="12.75">
      <c r="A65" t="s">
        <v>223</v>
      </c>
    </row>
    <row r="66" ht="12.75">
      <c r="A66" t="s">
        <v>224</v>
      </c>
    </row>
    <row r="67" ht="12.75">
      <c r="A67" t="s">
        <v>236</v>
      </c>
    </row>
    <row r="69" ht="12.75">
      <c r="A69" t="s">
        <v>229</v>
      </c>
    </row>
    <row r="70" ht="12.75">
      <c r="A70" t="s">
        <v>236</v>
      </c>
    </row>
    <row r="75" ht="12.75">
      <c r="A75" s="450" t="s">
        <v>222</v>
      </c>
    </row>
    <row r="77" ht="12.75">
      <c r="A77" t="s">
        <v>223</v>
      </c>
    </row>
    <row r="78" ht="12.75">
      <c r="A78" t="s">
        <v>224</v>
      </c>
    </row>
    <row r="79" ht="12.75">
      <c r="A79" t="s">
        <v>225</v>
      </c>
    </row>
    <row r="80" spans="1:9" ht="12.75">
      <c r="A80" t="s">
        <v>226</v>
      </c>
      <c r="H80" s="99">
        <v>58000</v>
      </c>
      <c r="I80" t="s">
        <v>991</v>
      </c>
    </row>
    <row r="81" spans="1:9" ht="12.75">
      <c r="A81" t="s">
        <v>227</v>
      </c>
      <c r="H81" s="99">
        <v>13500</v>
      </c>
      <c r="I81" t="s">
        <v>991</v>
      </c>
    </row>
    <row r="82" spans="1:9" ht="12.75">
      <c r="A82" t="s">
        <v>228</v>
      </c>
      <c r="H82" s="99">
        <v>48000</v>
      </c>
      <c r="I82" t="s">
        <v>991</v>
      </c>
    </row>
    <row r="84" ht="12.75">
      <c r="A84" t="s">
        <v>229</v>
      </c>
    </row>
    <row r="85" ht="12.75">
      <c r="A85" t="s">
        <v>225</v>
      </c>
    </row>
    <row r="86" spans="1:9" ht="12.75">
      <c r="A86" t="s">
        <v>226</v>
      </c>
      <c r="H86" s="99">
        <v>58000</v>
      </c>
      <c r="I86" t="s">
        <v>991</v>
      </c>
    </row>
    <row r="87" spans="1:9" ht="12.75">
      <c r="A87" t="s">
        <v>227</v>
      </c>
      <c r="H87" s="99">
        <v>13500</v>
      </c>
      <c r="I87" t="s">
        <v>991</v>
      </c>
    </row>
    <row r="88" spans="1:9" ht="12.75">
      <c r="A88" t="s">
        <v>228</v>
      </c>
      <c r="H88" s="99">
        <v>48000</v>
      </c>
      <c r="I88" t="s">
        <v>991</v>
      </c>
    </row>
    <row r="92" ht="12.75">
      <c r="A92" s="450" t="s">
        <v>222</v>
      </c>
    </row>
    <row r="94" ht="12.75">
      <c r="A94" t="s">
        <v>223</v>
      </c>
    </row>
    <row r="95" ht="12.75">
      <c r="A95" t="s">
        <v>224</v>
      </c>
    </row>
    <row r="96" ht="12.75">
      <c r="A96" t="s">
        <v>230</v>
      </c>
    </row>
    <row r="97" ht="12.75">
      <c r="A97" t="s">
        <v>231</v>
      </c>
    </row>
    <row r="99" spans="1:9" ht="12.75">
      <c r="A99" s="165" t="s">
        <v>232</v>
      </c>
      <c r="B99" s="433"/>
      <c r="C99" s="434"/>
      <c r="D99" s="433"/>
      <c r="E99" s="433"/>
      <c r="F99" s="433"/>
      <c r="G99" s="432"/>
      <c r="H99" s="432">
        <v>-1362</v>
      </c>
      <c r="I99" s="433" t="s">
        <v>991</v>
      </c>
    </row>
    <row r="100" spans="1:9" ht="12.75">
      <c r="A100" s="165" t="s">
        <v>233</v>
      </c>
      <c r="B100" s="433"/>
      <c r="C100" s="434"/>
      <c r="D100" s="433"/>
      <c r="E100" s="433"/>
      <c r="F100" s="433"/>
      <c r="G100" s="432"/>
      <c r="H100" s="432">
        <f>1485</f>
        <v>1485</v>
      </c>
      <c r="I100" s="432" t="s">
        <v>991</v>
      </c>
    </row>
    <row r="101" spans="1:9" ht="12.75">
      <c r="A101" s="165" t="s">
        <v>971</v>
      </c>
      <c r="B101" s="433"/>
      <c r="C101" s="434"/>
      <c r="D101" s="433"/>
      <c r="E101" s="433"/>
      <c r="F101" s="433"/>
      <c r="G101" s="432"/>
      <c r="H101" s="432">
        <v>1000</v>
      </c>
      <c r="I101" s="432" t="s">
        <v>991</v>
      </c>
    </row>
    <row r="102" spans="1:9" ht="12.75">
      <c r="A102" s="165" t="s">
        <v>209</v>
      </c>
      <c r="B102" s="433"/>
      <c r="C102" s="434"/>
      <c r="D102" s="433"/>
      <c r="E102" s="433"/>
      <c r="F102" s="433"/>
      <c r="G102" s="432"/>
      <c r="H102" s="432">
        <v>1000</v>
      </c>
      <c r="I102" s="432" t="s">
        <v>991</v>
      </c>
    </row>
    <row r="103" spans="1:9" ht="12.75">
      <c r="A103" s="165" t="s">
        <v>234</v>
      </c>
      <c r="B103" s="433"/>
      <c r="C103" s="434"/>
      <c r="D103" s="433"/>
      <c r="E103" s="433"/>
      <c r="F103" s="433"/>
      <c r="G103" s="432"/>
      <c r="H103" s="451">
        <v>500</v>
      </c>
      <c r="I103" s="432" t="s">
        <v>991</v>
      </c>
    </row>
    <row r="104" ht="12.75">
      <c r="I104" s="432"/>
    </row>
    <row r="105" spans="1:9" ht="12.75">
      <c r="A105" s="1" t="s">
        <v>235</v>
      </c>
      <c r="H105" s="288">
        <f>SUM(H99:H104)</f>
        <v>2623</v>
      </c>
      <c r="I105" s="452" t="s">
        <v>991</v>
      </c>
    </row>
    <row r="108" ht="12.75">
      <c r="A108" t="s">
        <v>229</v>
      </c>
    </row>
    <row r="109" ht="12.75">
      <c r="A109" t="s">
        <v>230</v>
      </c>
    </row>
    <row r="110" ht="12.75">
      <c r="A110" t="s">
        <v>231</v>
      </c>
    </row>
    <row r="112" spans="1:9" ht="12.75">
      <c r="A112" s="165" t="s">
        <v>232</v>
      </c>
      <c r="B112" s="433"/>
      <c r="C112" s="434"/>
      <c r="D112" s="433"/>
      <c r="E112" s="433"/>
      <c r="F112" s="433"/>
      <c r="G112" s="432"/>
      <c r="H112" s="432">
        <v>-1362</v>
      </c>
      <c r="I112" s="433" t="s">
        <v>991</v>
      </c>
    </row>
    <row r="113" spans="1:9" ht="12.75">
      <c r="A113" s="165" t="s">
        <v>233</v>
      </c>
      <c r="B113" s="433"/>
      <c r="C113" s="434"/>
      <c r="D113" s="433"/>
      <c r="E113" s="433"/>
      <c r="F113" s="433"/>
      <c r="G113" s="432"/>
      <c r="H113" s="432">
        <f>1485</f>
        <v>1485</v>
      </c>
      <c r="I113" s="432" t="s">
        <v>991</v>
      </c>
    </row>
    <row r="114" spans="1:9" ht="12.75">
      <c r="A114" s="165" t="s">
        <v>971</v>
      </c>
      <c r="B114" s="433"/>
      <c r="C114" s="434"/>
      <c r="D114" s="433"/>
      <c r="E114" s="433"/>
      <c r="F114" s="433"/>
      <c r="G114" s="432"/>
      <c r="H114" s="432">
        <v>1000</v>
      </c>
      <c r="I114" s="432" t="s">
        <v>991</v>
      </c>
    </row>
    <row r="115" spans="1:9" ht="12.75">
      <c r="A115" s="165" t="s">
        <v>209</v>
      </c>
      <c r="B115" s="433"/>
      <c r="C115" s="434"/>
      <c r="D115" s="433"/>
      <c r="E115" s="433"/>
      <c r="F115" s="433"/>
      <c r="G115" s="432"/>
      <c r="H115" s="432">
        <v>1000</v>
      </c>
      <c r="I115" s="432" t="s">
        <v>991</v>
      </c>
    </row>
    <row r="116" spans="1:9" ht="12.75">
      <c r="A116" s="165" t="s">
        <v>234</v>
      </c>
      <c r="B116" s="433"/>
      <c r="C116" s="434"/>
      <c r="D116" s="433"/>
      <c r="E116" s="433"/>
      <c r="F116" s="433"/>
      <c r="G116" s="432"/>
      <c r="H116" s="451">
        <v>500</v>
      </c>
      <c r="I116" s="432" t="s">
        <v>991</v>
      </c>
    </row>
    <row r="117" ht="12.75">
      <c r="I117" s="432"/>
    </row>
    <row r="118" spans="1:9" ht="12.75">
      <c r="A118" s="1" t="s">
        <v>235</v>
      </c>
      <c r="H118" s="288">
        <f>SUM(H112:H117)</f>
        <v>2623</v>
      </c>
      <c r="I118" s="452" t="s">
        <v>991</v>
      </c>
    </row>
    <row r="129" spans="1:9" ht="12.75">
      <c r="A129" s="164" t="s">
        <v>237</v>
      </c>
      <c r="I129" s="2"/>
    </row>
    <row r="130" ht="12.75">
      <c r="I130" s="2"/>
    </row>
    <row r="131" ht="12.75">
      <c r="I131" s="2"/>
    </row>
    <row r="132" ht="12.75">
      <c r="I132" s="2"/>
    </row>
    <row r="133" ht="12.75">
      <c r="I133" s="2"/>
    </row>
    <row r="134" spans="1:9" ht="12.75">
      <c r="A134" t="s">
        <v>238</v>
      </c>
      <c r="I134" s="2"/>
    </row>
    <row r="135" ht="12.75">
      <c r="I135" s="2"/>
    </row>
    <row r="136" spans="5:9" ht="12.75">
      <c r="E136" s="453"/>
      <c r="I136" s="2"/>
    </row>
    <row r="137" spans="2:9" ht="12.75">
      <c r="B137" t="s">
        <v>239</v>
      </c>
      <c r="E137" s="453"/>
      <c r="I137" s="2"/>
    </row>
    <row r="138" spans="5:9" ht="12.75">
      <c r="E138" s="453"/>
      <c r="I138" s="2"/>
    </row>
    <row r="139" spans="2:9" ht="12.75">
      <c r="B139" t="s">
        <v>240</v>
      </c>
      <c r="E139" s="453"/>
      <c r="I139" s="2"/>
    </row>
    <row r="140" spans="1:9" ht="12.75">
      <c r="A140" t="s">
        <v>241</v>
      </c>
      <c r="E140" s="453"/>
      <c r="I140" s="2"/>
    </row>
    <row r="141" spans="5:9" ht="12.75">
      <c r="E141" s="453"/>
      <c r="I141" s="2"/>
    </row>
    <row r="142" spans="2:9" ht="12.75">
      <c r="B142" t="s">
        <v>242</v>
      </c>
      <c r="E142" s="453"/>
      <c r="I142" s="2"/>
    </row>
    <row r="143" spans="1:9" ht="12.75">
      <c r="A143" t="s">
        <v>243</v>
      </c>
      <c r="E143" s="453"/>
      <c r="I143" s="2"/>
    </row>
    <row r="144" spans="5:9" ht="12.75">
      <c r="E144" s="453"/>
      <c r="I144" s="2"/>
    </row>
    <row r="145" spans="2:9" ht="12.75">
      <c r="B145" t="s">
        <v>244</v>
      </c>
      <c r="E145" s="453"/>
      <c r="I145" s="2"/>
    </row>
    <row r="146" ht="12.75">
      <c r="I146" s="2"/>
    </row>
    <row r="147" spans="5:9" ht="12.75">
      <c r="E147" s="453"/>
      <c r="I147" s="2"/>
    </row>
    <row r="148" spans="5:9" ht="12.75">
      <c r="E148" s="453"/>
      <c r="I148" s="2"/>
    </row>
    <row r="149" spans="5:9" ht="12.75">
      <c r="E149" s="453"/>
      <c r="I149" s="2"/>
    </row>
    <row r="150" spans="5:9" ht="12.75">
      <c r="E150" s="453"/>
      <c r="I150" s="2"/>
    </row>
    <row r="151" spans="5:9" ht="12.75">
      <c r="E151" s="453"/>
      <c r="I151" s="2"/>
    </row>
    <row r="152" spans="5:9" ht="12.75">
      <c r="E152" s="453"/>
      <c r="I152" s="2"/>
    </row>
    <row r="153" spans="5:9" ht="12.75">
      <c r="E153" s="453"/>
      <c r="I153" s="2"/>
    </row>
    <row r="154" ht="12.75">
      <c r="A154" s="1" t="s">
        <v>239</v>
      </c>
    </row>
    <row r="156" ht="12.75">
      <c r="A156" t="s">
        <v>245</v>
      </c>
    </row>
    <row r="158" ht="12.75">
      <c r="A158" t="s">
        <v>246</v>
      </c>
    </row>
    <row r="159" ht="12.75">
      <c r="A159" t="s">
        <v>247</v>
      </c>
    </row>
    <row r="162" ht="12.75">
      <c r="A162" t="s">
        <v>248</v>
      </c>
    </row>
    <row r="164" spans="2:5" ht="12.75">
      <c r="B164" t="s">
        <v>249</v>
      </c>
      <c r="D164" s="99">
        <v>578008</v>
      </c>
      <c r="E164" t="s">
        <v>991</v>
      </c>
    </row>
    <row r="165" spans="2:5" ht="12.75">
      <c r="B165" t="s">
        <v>250</v>
      </c>
      <c r="D165" s="99">
        <f>577982</f>
        <v>577982</v>
      </c>
      <c r="E165" t="s">
        <v>251</v>
      </c>
    </row>
    <row r="166" spans="2:5" ht="12.75">
      <c r="B166" t="s">
        <v>252</v>
      </c>
      <c r="D166" s="99">
        <f>D164-D165</f>
        <v>26</v>
      </c>
      <c r="E166" t="s">
        <v>251</v>
      </c>
    </row>
    <row r="169" ht="12.75">
      <c r="A169" t="s">
        <v>253</v>
      </c>
    </row>
    <row r="171" spans="4:7" ht="12.75">
      <c r="D171" t="s">
        <v>254</v>
      </c>
      <c r="G171" t="s">
        <v>255</v>
      </c>
    </row>
    <row r="173" spans="2:8" ht="12.75">
      <c r="B173" t="s">
        <v>249</v>
      </c>
      <c r="D173" s="99">
        <f>138865+20+493</f>
        <v>139378</v>
      </c>
      <c r="E173" t="s">
        <v>991</v>
      </c>
      <c r="G173" s="99">
        <f>716873+20+493</f>
        <v>717386</v>
      </c>
      <c r="H173" t="s">
        <v>991</v>
      </c>
    </row>
    <row r="174" spans="2:8" ht="12.75">
      <c r="B174" t="s">
        <v>250</v>
      </c>
      <c r="D174" s="99">
        <f>138866+20+493</f>
        <v>139379</v>
      </c>
      <c r="E174" t="s">
        <v>991</v>
      </c>
      <c r="G174" s="99">
        <f>716848+20+493</f>
        <v>717361</v>
      </c>
      <c r="H174" t="s">
        <v>991</v>
      </c>
    </row>
    <row r="175" spans="2:8" ht="12.75">
      <c r="B175" t="s">
        <v>256</v>
      </c>
      <c r="D175" s="99">
        <f>D173-D174</f>
        <v>-1</v>
      </c>
      <c r="E175" t="s">
        <v>991</v>
      </c>
      <c r="G175" s="99">
        <f>G173-G174</f>
        <v>25</v>
      </c>
      <c r="H175" t="s">
        <v>991</v>
      </c>
    </row>
    <row r="176" spans="4:7" ht="12.75">
      <c r="D176" s="99"/>
      <c r="G176" s="99"/>
    </row>
    <row r="177" spans="4:7" ht="12.75">
      <c r="D177" s="99"/>
      <c r="G177" s="99"/>
    </row>
    <row r="178" spans="4:7" ht="12.75">
      <c r="D178" s="99"/>
      <c r="G178" s="99"/>
    </row>
    <row r="179" spans="1:7" ht="13.5" thickBot="1">
      <c r="A179" s="24"/>
      <c r="D179" s="99"/>
      <c r="G179" s="99"/>
    </row>
    <row r="180" spans="1:7" ht="12.75">
      <c r="A180" t="s">
        <v>257</v>
      </c>
      <c r="D180" s="99"/>
      <c r="G180" s="99"/>
    </row>
    <row r="181" spans="1:7" ht="12.75">
      <c r="A181" t="s">
        <v>258</v>
      </c>
      <c r="D181" s="99"/>
      <c r="G181" s="99"/>
    </row>
    <row r="184" spans="1:7" ht="12.75">
      <c r="A184" t="s">
        <v>259</v>
      </c>
      <c r="D184" s="99"/>
      <c r="G184" s="99"/>
    </row>
    <row r="185" spans="1:7" ht="12.75">
      <c r="A185" t="s">
        <v>260</v>
      </c>
      <c r="D185" s="99"/>
      <c r="G185" s="99"/>
    </row>
    <row r="186" spans="1:7" ht="12.75">
      <c r="A186" t="s">
        <v>261</v>
      </c>
      <c r="D186" s="99"/>
      <c r="G186" s="99"/>
    </row>
    <row r="187" spans="1:7" ht="12.75">
      <c r="A187" t="s">
        <v>262</v>
      </c>
      <c r="D187" s="99"/>
      <c r="G187" s="99"/>
    </row>
    <row r="188" spans="1:7" ht="12.75">
      <c r="A188" t="s">
        <v>263</v>
      </c>
      <c r="D188" s="99"/>
      <c r="G188" s="99"/>
    </row>
    <row r="189" ht="12.75">
      <c r="A189" t="s">
        <v>264</v>
      </c>
    </row>
    <row r="190" ht="12.75">
      <c r="A190" t="s">
        <v>265</v>
      </c>
    </row>
    <row r="191" ht="12.75">
      <c r="A191" t="s">
        <v>266</v>
      </c>
    </row>
    <row r="192" ht="12.75">
      <c r="A192" t="s">
        <v>267</v>
      </c>
    </row>
    <row r="193" ht="12.75">
      <c r="A193" t="s">
        <v>268</v>
      </c>
    </row>
    <row r="194" ht="12.75">
      <c r="A194" t="s">
        <v>269</v>
      </c>
    </row>
    <row r="196" spans="1:7" ht="12.75">
      <c r="A196" t="s">
        <v>270</v>
      </c>
      <c r="D196" s="99"/>
      <c r="G196" s="99"/>
    </row>
    <row r="197" spans="1:7" ht="12.75">
      <c r="A197" t="s">
        <v>271</v>
      </c>
      <c r="D197" s="99"/>
      <c r="G197" s="99"/>
    </row>
    <row r="198" spans="1:7" ht="12.75">
      <c r="A198" t="s">
        <v>272</v>
      </c>
      <c r="D198" s="99"/>
      <c r="G198" s="99"/>
    </row>
    <row r="199" spans="1:7" ht="12.75">
      <c r="A199" t="s">
        <v>273</v>
      </c>
      <c r="D199" s="99"/>
      <c r="G199" s="99"/>
    </row>
    <row r="200" spans="4:7" ht="12.75">
      <c r="D200" s="99"/>
      <c r="G200" s="99"/>
    </row>
    <row r="201" spans="4:7" ht="12.75">
      <c r="D201" s="99"/>
      <c r="G201" s="99"/>
    </row>
    <row r="202" spans="1:7" ht="12.75">
      <c r="A202" t="s">
        <v>274</v>
      </c>
      <c r="D202" s="99"/>
      <c r="G202" s="99"/>
    </row>
    <row r="203" spans="1:7" ht="12.75">
      <c r="A203" t="s">
        <v>275</v>
      </c>
      <c r="D203" s="99"/>
      <c r="G203" s="99"/>
    </row>
    <row r="204" spans="1:7" ht="12.75">
      <c r="A204" t="s">
        <v>276</v>
      </c>
      <c r="D204" s="99"/>
      <c r="G204" s="99"/>
    </row>
    <row r="205" spans="1:7" ht="12.75">
      <c r="A205" t="s">
        <v>277</v>
      </c>
      <c r="D205" s="99"/>
      <c r="G205" s="99"/>
    </row>
    <row r="206" spans="1:7" ht="12.75">
      <c r="A206" t="s">
        <v>278</v>
      </c>
      <c r="D206" s="99"/>
      <c r="G206" s="99"/>
    </row>
    <row r="207" spans="1:7" ht="12.75">
      <c r="A207" t="s">
        <v>279</v>
      </c>
      <c r="D207" s="99"/>
      <c r="G207" s="99"/>
    </row>
    <row r="208" ht="12.75">
      <c r="A208" t="s">
        <v>280</v>
      </c>
    </row>
    <row r="209" spans="1:7" ht="12.75">
      <c r="A209" t="s">
        <v>281</v>
      </c>
      <c r="D209" s="99"/>
      <c r="G209" s="99"/>
    </row>
    <row r="210" spans="4:7" ht="12.75">
      <c r="D210" s="99"/>
      <c r="G210" s="99"/>
    </row>
    <row r="211" spans="4:7" ht="12.75">
      <c r="D211" s="99"/>
      <c r="G211" s="99"/>
    </row>
    <row r="212" spans="1:7" ht="12.75">
      <c r="A212" t="s">
        <v>282</v>
      </c>
      <c r="D212" s="99"/>
      <c r="G212" s="99"/>
    </row>
    <row r="213" spans="1:7" ht="12.75">
      <c r="A213" t="s">
        <v>283</v>
      </c>
      <c r="D213" s="99"/>
      <c r="G213" s="99"/>
    </row>
    <row r="214" spans="1:7" ht="12.75">
      <c r="A214" t="s">
        <v>284</v>
      </c>
      <c r="D214" s="99"/>
      <c r="G214" s="99"/>
    </row>
    <row r="215" spans="1:7" ht="12.75">
      <c r="A215" t="s">
        <v>285</v>
      </c>
      <c r="D215" s="99"/>
      <c r="G215" s="99"/>
    </row>
    <row r="216" spans="1:7" ht="12.75">
      <c r="A216" t="s">
        <v>286</v>
      </c>
      <c r="D216" s="99"/>
      <c r="G216" s="99"/>
    </row>
    <row r="217" spans="1:7" ht="12.75">
      <c r="A217" t="s">
        <v>287</v>
      </c>
      <c r="D217" s="99"/>
      <c r="G217" s="99"/>
    </row>
    <row r="218" spans="4:7" ht="12.75">
      <c r="D218" s="99"/>
      <c r="G218" s="99"/>
    </row>
    <row r="219" spans="4:7" ht="12.75">
      <c r="D219" s="99"/>
      <c r="G219" s="99"/>
    </row>
    <row r="220" spans="1:7" ht="12.75">
      <c r="A220" t="s">
        <v>288</v>
      </c>
      <c r="D220" s="99"/>
      <c r="G220" s="99"/>
    </row>
    <row r="221" spans="1:7" ht="12.75">
      <c r="A221" t="s">
        <v>289</v>
      </c>
      <c r="D221" s="99"/>
      <c r="G221" s="99"/>
    </row>
    <row r="222" spans="1:7" ht="12.75">
      <c r="A222" t="s">
        <v>290</v>
      </c>
      <c r="D222" s="99"/>
      <c r="G222" s="99"/>
    </row>
    <row r="224" ht="12.75">
      <c r="A224" t="s">
        <v>291</v>
      </c>
    </row>
    <row r="225" ht="12.75">
      <c r="A225" t="s">
        <v>292</v>
      </c>
    </row>
    <row r="227" ht="12.75">
      <c r="A227" t="s">
        <v>293</v>
      </c>
    </row>
    <row r="228" ht="12.75">
      <c r="A228" t="s">
        <v>294</v>
      </c>
    </row>
    <row r="229" ht="12.75">
      <c r="A229" t="s">
        <v>295</v>
      </c>
    </row>
    <row r="230" ht="12.75">
      <c r="A230" t="s">
        <v>296</v>
      </c>
    </row>
    <row r="238" spans="1:10" ht="12.75">
      <c r="A238" s="1"/>
      <c r="G238" s="2"/>
      <c r="H238" s="2"/>
      <c r="I238" s="2"/>
      <c r="J238" s="2"/>
    </row>
    <row r="239" spans="1:10" ht="15.75">
      <c r="A239" s="3" t="s">
        <v>546</v>
      </c>
      <c r="G239" s="2"/>
      <c r="H239" s="2"/>
      <c r="I239" s="2"/>
      <c r="J239" s="2"/>
    </row>
    <row r="240" spans="7:10" ht="13.5" thickBot="1">
      <c r="G240" s="2"/>
      <c r="H240" s="2"/>
      <c r="I240" s="2"/>
      <c r="J240" t="s">
        <v>547</v>
      </c>
    </row>
    <row r="241" spans="1:10" ht="13.5" thickBot="1">
      <c r="A241" s="4" t="s">
        <v>548</v>
      </c>
      <c r="B241" s="5" t="s">
        <v>549</v>
      </c>
      <c r="C241" s="4" t="s">
        <v>550</v>
      </c>
      <c r="D241" s="6"/>
      <c r="E241" s="6"/>
      <c r="F241" s="6"/>
      <c r="G241" s="7"/>
      <c r="H241" s="8" t="s">
        <v>551</v>
      </c>
      <c r="I241" s="8" t="s">
        <v>552</v>
      </c>
      <c r="J241" s="9"/>
    </row>
    <row r="242" spans="1:10" ht="12.75">
      <c r="A242" s="10"/>
      <c r="B242" s="11"/>
      <c r="C242" s="10"/>
      <c r="D242" s="2"/>
      <c r="E242" s="2"/>
      <c r="F242" s="2"/>
      <c r="G242" s="11" t="s">
        <v>553</v>
      </c>
      <c r="H242" s="12" t="s">
        <v>554</v>
      </c>
      <c r="I242" s="13" t="s">
        <v>555</v>
      </c>
      <c r="J242" s="14" t="s">
        <v>556</v>
      </c>
    </row>
    <row r="243" spans="1:10" ht="12.75">
      <c r="A243" s="10"/>
      <c r="B243" s="11"/>
      <c r="C243" s="15"/>
      <c r="D243" s="16"/>
      <c r="E243" s="16"/>
      <c r="F243" s="16"/>
      <c r="G243" s="17">
        <v>37950</v>
      </c>
      <c r="H243" s="18" t="s">
        <v>557</v>
      </c>
      <c r="I243" s="19" t="s">
        <v>558</v>
      </c>
      <c r="J243" s="20" t="s">
        <v>559</v>
      </c>
    </row>
    <row r="244" spans="1:10" ht="13.5" thickBot="1">
      <c r="A244" s="21" t="s">
        <v>560</v>
      </c>
      <c r="B244" s="22" t="s">
        <v>560</v>
      </c>
      <c r="C244" s="23" t="s">
        <v>561</v>
      </c>
      <c r="D244" s="24"/>
      <c r="E244" s="24"/>
      <c r="F244" s="24"/>
      <c r="G244" s="25">
        <v>1</v>
      </c>
      <c r="H244" s="26">
        <v>2</v>
      </c>
      <c r="I244" s="27">
        <v>3</v>
      </c>
      <c r="J244" s="28">
        <v>4</v>
      </c>
    </row>
    <row r="245" spans="1:10" ht="15">
      <c r="A245" s="29"/>
      <c r="B245" s="30">
        <v>100</v>
      </c>
      <c r="C245" s="31" t="s">
        <v>562</v>
      </c>
      <c r="D245" s="6"/>
      <c r="E245" s="6"/>
      <c r="F245" s="32"/>
      <c r="G245" s="33">
        <f>G246+G250+G260</f>
        <v>178042</v>
      </c>
      <c r="H245" s="34">
        <f>H246+H250+H260</f>
        <v>0</v>
      </c>
      <c r="I245" s="33">
        <f>I246+I250+I260</f>
        <v>0</v>
      </c>
      <c r="J245" s="34">
        <f>J246+J250+J260</f>
        <v>178042</v>
      </c>
    </row>
    <row r="246" spans="1:10" ht="12.75">
      <c r="A246" s="35"/>
      <c r="B246" s="36">
        <v>110</v>
      </c>
      <c r="C246" s="37" t="s">
        <v>563</v>
      </c>
      <c r="D246" s="2"/>
      <c r="E246" s="2"/>
      <c r="F246" s="38"/>
      <c r="G246" s="39">
        <f>G247+G248</f>
        <v>100044</v>
      </c>
      <c r="H246" s="40">
        <f>H247+H248</f>
        <v>0</v>
      </c>
      <c r="I246" s="39">
        <f>I247+I248</f>
        <v>0</v>
      </c>
      <c r="J246" s="40">
        <f>J247+J248</f>
        <v>100044</v>
      </c>
    </row>
    <row r="247" spans="1:10" ht="12.75">
      <c r="A247" s="41"/>
      <c r="B247" s="2">
        <v>111001</v>
      </c>
      <c r="C247" s="42" t="s">
        <v>564</v>
      </c>
      <c r="D247" s="2"/>
      <c r="E247" s="2"/>
      <c r="F247" s="38"/>
      <c r="G247" s="43">
        <f>81160+2000</f>
        <v>83160</v>
      </c>
      <c r="H247" s="41"/>
      <c r="I247" s="2"/>
      <c r="J247" s="44">
        <f>81160+2000</f>
        <v>83160</v>
      </c>
    </row>
    <row r="248" spans="1:10" ht="12.75">
      <c r="A248" s="41"/>
      <c r="B248" s="2">
        <v>112001</v>
      </c>
      <c r="C248" s="42" t="s">
        <v>565</v>
      </c>
      <c r="D248" s="2"/>
      <c r="E248" s="2"/>
      <c r="F248" s="38"/>
      <c r="G248" s="43">
        <v>16884</v>
      </c>
      <c r="H248" s="41"/>
      <c r="I248" s="2"/>
      <c r="J248" s="44">
        <v>16884</v>
      </c>
    </row>
    <row r="249" spans="1:10" ht="12.75">
      <c r="A249" s="41"/>
      <c r="B249" s="2"/>
      <c r="C249" s="42"/>
      <c r="D249" s="2"/>
      <c r="E249" s="2"/>
      <c r="F249" s="38"/>
      <c r="G249" s="2"/>
      <c r="H249" s="41"/>
      <c r="I249" s="2"/>
      <c r="J249" s="41"/>
    </row>
    <row r="250" spans="1:10" ht="12.75">
      <c r="A250" s="35"/>
      <c r="B250" s="36">
        <v>120</v>
      </c>
      <c r="C250" s="37" t="s">
        <v>566</v>
      </c>
      <c r="D250" s="2"/>
      <c r="E250" s="2"/>
      <c r="F250" s="38"/>
      <c r="G250" s="39">
        <f>G251+G255</f>
        <v>32700</v>
      </c>
      <c r="H250" s="40">
        <f>H251+H255</f>
        <v>0</v>
      </c>
      <c r="I250" s="39">
        <f>I251+I255</f>
        <v>0</v>
      </c>
      <c r="J250" s="40">
        <f>J251+J255</f>
        <v>32700</v>
      </c>
    </row>
    <row r="251" spans="1:10" ht="12.75">
      <c r="A251" s="45"/>
      <c r="B251" s="46">
        <v>121</v>
      </c>
      <c r="C251" s="47" t="s">
        <v>567</v>
      </c>
      <c r="D251" s="2"/>
      <c r="E251" s="2"/>
      <c r="F251" s="38"/>
      <c r="G251" s="43">
        <f>23700+1500</f>
        <v>25200</v>
      </c>
      <c r="H251" s="41"/>
      <c r="I251" s="2"/>
      <c r="J251" s="44">
        <f>23700+1500</f>
        <v>25200</v>
      </c>
    </row>
    <row r="252" spans="1:10" ht="12.75">
      <c r="A252" s="41"/>
      <c r="B252" s="2">
        <v>121001</v>
      </c>
      <c r="C252" s="42" t="s">
        <v>568</v>
      </c>
      <c r="D252" s="2"/>
      <c r="E252" s="2"/>
      <c r="F252" s="38"/>
      <c r="G252" s="2">
        <v>3700</v>
      </c>
      <c r="H252" s="41"/>
      <c r="I252" s="2"/>
      <c r="J252" s="41">
        <v>3700</v>
      </c>
    </row>
    <row r="253" spans="1:10" ht="12.75">
      <c r="A253" s="41"/>
      <c r="B253" s="2">
        <v>121002</v>
      </c>
      <c r="C253" s="42" t="s">
        <v>569</v>
      </c>
      <c r="D253" s="2"/>
      <c r="E253" s="2"/>
      <c r="F253" s="38"/>
      <c r="G253" s="2">
        <v>18000</v>
      </c>
      <c r="H253" s="41"/>
      <c r="I253" s="2"/>
      <c r="J253" s="41">
        <v>18000</v>
      </c>
    </row>
    <row r="254" spans="1:10" ht="12.75">
      <c r="A254" s="41"/>
      <c r="B254" s="2">
        <v>121003</v>
      </c>
      <c r="C254" s="42" t="s">
        <v>570</v>
      </c>
      <c r="D254" s="2"/>
      <c r="E254" s="2"/>
      <c r="F254" s="38"/>
      <c r="G254" s="2">
        <v>3500</v>
      </c>
      <c r="H254" s="41"/>
      <c r="I254" s="2"/>
      <c r="J254" s="41">
        <v>3500</v>
      </c>
    </row>
    <row r="255" spans="1:10" ht="12.75">
      <c r="A255" s="45"/>
      <c r="B255" s="46">
        <v>121</v>
      </c>
      <c r="C255" s="47" t="s">
        <v>571</v>
      </c>
      <c r="D255" s="2"/>
      <c r="E255" s="2"/>
      <c r="F255" s="38"/>
      <c r="G255" s="43">
        <v>7500</v>
      </c>
      <c r="H255" s="41"/>
      <c r="I255" s="2"/>
      <c r="J255" s="44">
        <v>7500</v>
      </c>
    </row>
    <row r="256" spans="1:10" ht="12.75">
      <c r="A256" s="41"/>
      <c r="B256" s="2">
        <v>121001</v>
      </c>
      <c r="C256" s="42" t="s">
        <v>568</v>
      </c>
      <c r="D256" s="2"/>
      <c r="E256" s="2"/>
      <c r="F256" s="38"/>
      <c r="G256" s="2">
        <v>1700</v>
      </c>
      <c r="H256" s="41"/>
      <c r="I256" s="2"/>
      <c r="J256" s="41">
        <v>1700</v>
      </c>
    </row>
    <row r="257" spans="1:10" ht="12.75">
      <c r="A257" s="41"/>
      <c r="B257" s="2">
        <v>121002</v>
      </c>
      <c r="C257" s="42" t="s">
        <v>569</v>
      </c>
      <c r="D257" s="2"/>
      <c r="E257" s="2"/>
      <c r="F257" s="38"/>
      <c r="G257" s="2">
        <v>3300</v>
      </c>
      <c r="H257" s="41"/>
      <c r="I257" s="2"/>
      <c r="J257" s="41">
        <v>3300</v>
      </c>
    </row>
    <row r="258" spans="1:10" ht="12.75">
      <c r="A258" s="41"/>
      <c r="B258" s="2">
        <v>121003</v>
      </c>
      <c r="C258" s="42" t="s">
        <v>570</v>
      </c>
      <c r="D258" s="2"/>
      <c r="E258" s="2"/>
      <c r="F258" s="38"/>
      <c r="G258" s="2">
        <v>2500</v>
      </c>
      <c r="H258" s="41"/>
      <c r="I258" s="2"/>
      <c r="J258" s="41">
        <v>2500</v>
      </c>
    </row>
    <row r="259" spans="1:10" ht="12.75">
      <c r="A259" s="41"/>
      <c r="B259" s="2"/>
      <c r="C259" s="42"/>
      <c r="D259" s="2"/>
      <c r="E259" s="2"/>
      <c r="F259" s="38"/>
      <c r="G259" s="2"/>
      <c r="H259" s="41"/>
      <c r="I259" s="2"/>
      <c r="J259" s="41"/>
    </row>
    <row r="260" spans="1:10" ht="12.75">
      <c r="A260" s="35"/>
      <c r="B260" s="36">
        <v>130</v>
      </c>
      <c r="C260" s="37" t="s">
        <v>572</v>
      </c>
      <c r="D260" s="2"/>
      <c r="E260" s="2"/>
      <c r="F260" s="38"/>
      <c r="G260" s="39">
        <f>G261+G271</f>
        <v>45298</v>
      </c>
      <c r="H260" s="48">
        <f>H261+H271</f>
        <v>0</v>
      </c>
      <c r="I260" s="36">
        <f>I261+I271</f>
        <v>0</v>
      </c>
      <c r="J260" s="40">
        <f>J261+J271</f>
        <v>45298</v>
      </c>
    </row>
    <row r="261" spans="1:10" ht="12.75">
      <c r="A261" s="45"/>
      <c r="B261" s="46">
        <v>133</v>
      </c>
      <c r="C261" s="47" t="s">
        <v>573</v>
      </c>
      <c r="D261" s="2"/>
      <c r="E261" s="2"/>
      <c r="F261" s="38"/>
      <c r="G261" s="43">
        <f>SUM(G262:G270)</f>
        <v>36269</v>
      </c>
      <c r="H261" s="41">
        <f>SUM(H262:H270)</f>
        <v>0</v>
      </c>
      <c r="I261" s="2">
        <f>SUM(I262:I270)</f>
        <v>0</v>
      </c>
      <c r="J261" s="44">
        <f>SUM(J262:J270)</f>
        <v>36269</v>
      </c>
    </row>
    <row r="262" spans="1:10" ht="12.75">
      <c r="A262" s="41"/>
      <c r="B262" s="2">
        <v>133001</v>
      </c>
      <c r="C262" s="42" t="s">
        <v>574</v>
      </c>
      <c r="D262" s="2"/>
      <c r="E262" s="2"/>
      <c r="F262" s="38"/>
      <c r="G262" s="43">
        <f>960+100</f>
        <v>1060</v>
      </c>
      <c r="H262" s="41"/>
      <c r="I262" s="2"/>
      <c r="J262" s="44">
        <f>960+100</f>
        <v>1060</v>
      </c>
    </row>
    <row r="263" spans="1:10" ht="12.75">
      <c r="A263" s="41"/>
      <c r="B263" s="2">
        <v>133002</v>
      </c>
      <c r="C263" s="42" t="s">
        <v>575</v>
      </c>
      <c r="D263" s="2"/>
      <c r="E263" s="2"/>
      <c r="F263" s="38"/>
      <c r="G263" s="43">
        <f>3000-2000</f>
        <v>1000</v>
      </c>
      <c r="H263" s="41"/>
      <c r="I263" s="2"/>
      <c r="J263" s="44">
        <f>3000-2000</f>
        <v>1000</v>
      </c>
    </row>
    <row r="264" spans="1:10" ht="12.75">
      <c r="A264" s="41"/>
      <c r="B264" s="2">
        <v>133003</v>
      </c>
      <c r="C264" s="42" t="s">
        <v>576</v>
      </c>
      <c r="D264" s="2"/>
      <c r="E264" s="2"/>
      <c r="F264" s="38"/>
      <c r="G264" s="43">
        <f>5+5</f>
        <v>10</v>
      </c>
      <c r="H264" s="41"/>
      <c r="I264" s="2"/>
      <c r="J264" s="44">
        <f>5+5</f>
        <v>10</v>
      </c>
    </row>
    <row r="265" spans="1:10" ht="12.75">
      <c r="A265" s="41"/>
      <c r="B265" s="2">
        <v>133006</v>
      </c>
      <c r="C265" s="42" t="s">
        <v>577</v>
      </c>
      <c r="D265" s="2"/>
      <c r="E265" s="2"/>
      <c r="F265" s="38"/>
      <c r="G265" s="43">
        <f>43+7</f>
        <v>50</v>
      </c>
      <c r="H265" s="41"/>
      <c r="I265" s="2"/>
      <c r="J265" s="44">
        <f>43+7</f>
        <v>50</v>
      </c>
    </row>
    <row r="266" spans="1:10" ht="12.75">
      <c r="A266" s="41"/>
      <c r="B266" s="2">
        <v>133007</v>
      </c>
      <c r="C266" s="42" t="s">
        <v>578</v>
      </c>
      <c r="D266" s="2"/>
      <c r="E266" s="2"/>
      <c r="F266" s="38"/>
      <c r="G266" s="43">
        <f>350+50</f>
        <v>400</v>
      </c>
      <c r="H266" s="41"/>
      <c r="I266" s="2"/>
      <c r="J266" s="44">
        <f>350+50</f>
        <v>400</v>
      </c>
    </row>
    <row r="267" spans="1:10" ht="12.75">
      <c r="A267" s="41"/>
      <c r="B267" s="2">
        <v>133008</v>
      </c>
      <c r="C267" s="42" t="s">
        <v>579</v>
      </c>
      <c r="D267" s="2"/>
      <c r="E267" s="2"/>
      <c r="F267" s="38"/>
      <c r="G267" s="43">
        <f>135+95</f>
        <v>230</v>
      </c>
      <c r="H267" s="41"/>
      <c r="I267" s="2"/>
      <c r="J267" s="44">
        <f>135+95</f>
        <v>230</v>
      </c>
    </row>
    <row r="268" spans="1:10" ht="12.75">
      <c r="A268" s="41"/>
      <c r="B268" s="2">
        <v>133012</v>
      </c>
      <c r="C268" s="42" t="s">
        <v>580</v>
      </c>
      <c r="D268" s="2"/>
      <c r="E268" s="2"/>
      <c r="F268" s="38"/>
      <c r="G268" s="43">
        <f>1500+350</f>
        <v>1850</v>
      </c>
      <c r="H268" s="41"/>
      <c r="I268" s="2"/>
      <c r="J268" s="44">
        <f>1500+350</f>
        <v>1850</v>
      </c>
    </row>
    <row r="269" spans="1:10" ht="12.75">
      <c r="A269" s="41"/>
      <c r="B269" s="2">
        <v>133012</v>
      </c>
      <c r="C269" s="42" t="s">
        <v>581</v>
      </c>
      <c r="D269" s="2"/>
      <c r="E269" s="2"/>
      <c r="F269" s="38"/>
      <c r="G269" s="43">
        <v>20</v>
      </c>
      <c r="H269" s="41"/>
      <c r="I269" s="2"/>
      <c r="J269" s="44">
        <v>20</v>
      </c>
    </row>
    <row r="270" spans="1:10" ht="12.75">
      <c r="A270" s="41"/>
      <c r="B270" s="2">
        <v>133013</v>
      </c>
      <c r="C270" s="42" t="s">
        <v>582</v>
      </c>
      <c r="D270" s="2"/>
      <c r="E270" s="2"/>
      <c r="F270" s="38"/>
      <c r="G270" s="43">
        <v>31649</v>
      </c>
      <c r="H270" s="41"/>
      <c r="I270" s="2"/>
      <c r="J270" s="44">
        <v>31649</v>
      </c>
    </row>
    <row r="271" spans="1:10" ht="12.75">
      <c r="A271" s="45"/>
      <c r="B271" s="46">
        <v>134</v>
      </c>
      <c r="C271" s="47" t="s">
        <v>583</v>
      </c>
      <c r="D271" s="2"/>
      <c r="E271" s="2"/>
      <c r="F271" s="38"/>
      <c r="G271" s="43">
        <f>SUM(G272:G273)</f>
        <v>9029</v>
      </c>
      <c r="H271" s="41">
        <f>SUM(H272:H273)</f>
        <v>0</v>
      </c>
      <c r="I271" s="2">
        <f>SUM(I272:I273)</f>
        <v>0</v>
      </c>
      <c r="J271" s="44">
        <f>SUM(J272:J273)</f>
        <v>9029</v>
      </c>
    </row>
    <row r="272" spans="1:10" ht="12.75">
      <c r="A272" s="45"/>
      <c r="B272" s="49">
        <v>134001</v>
      </c>
      <c r="C272" s="50" t="s">
        <v>584</v>
      </c>
      <c r="D272" s="2"/>
      <c r="E272" s="2"/>
      <c r="F272" s="38"/>
      <c r="G272" s="43">
        <v>29</v>
      </c>
      <c r="H272" s="41"/>
      <c r="I272" s="2"/>
      <c r="J272" s="44">
        <v>29</v>
      </c>
    </row>
    <row r="273" spans="1:10" ht="12.75">
      <c r="A273" s="41"/>
      <c r="B273" s="2">
        <v>134002</v>
      </c>
      <c r="C273" s="42" t="s">
        <v>585</v>
      </c>
      <c r="D273" s="2"/>
      <c r="E273" s="2"/>
      <c r="F273" s="38"/>
      <c r="G273" s="43">
        <v>9000</v>
      </c>
      <c r="H273" s="41"/>
      <c r="I273" s="2"/>
      <c r="J273" s="44">
        <v>9000</v>
      </c>
    </row>
    <row r="274" spans="1:10" ht="12.75">
      <c r="A274" s="41"/>
      <c r="B274" s="2"/>
      <c r="C274" s="42"/>
      <c r="D274" s="2"/>
      <c r="E274" s="2"/>
      <c r="F274" s="38"/>
      <c r="G274" s="2"/>
      <c r="H274" s="41"/>
      <c r="I274" s="2"/>
      <c r="J274" s="41"/>
    </row>
    <row r="275" spans="1:10" ht="15">
      <c r="A275" s="51"/>
      <c r="B275" s="52">
        <v>200</v>
      </c>
      <c r="C275" s="53" t="s">
        <v>586</v>
      </c>
      <c r="D275" s="2"/>
      <c r="E275" s="2"/>
      <c r="F275" s="38"/>
      <c r="G275" s="54">
        <f>G276+G292+G313+G318+G322</f>
        <v>60900</v>
      </c>
      <c r="H275" s="55">
        <f>H276+H292+H313+H318+H322</f>
        <v>29573</v>
      </c>
      <c r="I275" s="54">
        <f>I276+I292+I313+I318+I322</f>
        <v>29573</v>
      </c>
      <c r="J275" s="55">
        <f>J276+J292+J313+J318+J322</f>
        <v>90473</v>
      </c>
    </row>
    <row r="276" spans="1:10" ht="12.75">
      <c r="A276" s="48"/>
      <c r="B276" s="36">
        <v>210</v>
      </c>
      <c r="C276" s="37" t="s">
        <v>587</v>
      </c>
      <c r="D276" s="2"/>
      <c r="E276" s="2"/>
      <c r="F276" s="38"/>
      <c r="G276" s="39">
        <f>G277+G279</f>
        <v>11126</v>
      </c>
      <c r="H276" s="40">
        <f>H277+H279</f>
        <v>-250</v>
      </c>
      <c r="I276" s="39">
        <f>I277+I279</f>
        <v>-250</v>
      </c>
      <c r="J276" s="40">
        <f>J277+J279</f>
        <v>10876</v>
      </c>
    </row>
    <row r="277" spans="1:10" ht="12.75">
      <c r="A277" s="45"/>
      <c r="B277" s="46">
        <v>211</v>
      </c>
      <c r="C277" s="47" t="s">
        <v>588</v>
      </c>
      <c r="D277" s="2"/>
      <c r="E277" s="2"/>
      <c r="F277" s="38"/>
      <c r="G277" s="43">
        <f>G278</f>
        <v>1000</v>
      </c>
      <c r="H277" s="44">
        <f>H278</f>
        <v>0</v>
      </c>
      <c r="I277" s="43">
        <f>I278</f>
        <v>0</v>
      </c>
      <c r="J277" s="44">
        <f>J278</f>
        <v>1000</v>
      </c>
    </row>
    <row r="278" spans="1:10" ht="12.75">
      <c r="A278" s="41"/>
      <c r="B278" s="2">
        <v>211003</v>
      </c>
      <c r="C278" s="42" t="s">
        <v>589</v>
      </c>
      <c r="D278" s="2"/>
      <c r="E278" s="2"/>
      <c r="F278" s="38"/>
      <c r="G278" s="43">
        <v>1000</v>
      </c>
      <c r="H278" s="41"/>
      <c r="I278" s="2"/>
      <c r="J278" s="44">
        <v>1000</v>
      </c>
    </row>
    <row r="279" spans="1:10" ht="12.75">
      <c r="A279" s="45"/>
      <c r="B279" s="46">
        <v>212</v>
      </c>
      <c r="C279" s="47" t="s">
        <v>590</v>
      </c>
      <c r="D279" s="2"/>
      <c r="E279" s="2"/>
      <c r="F279" s="38"/>
      <c r="G279" s="43">
        <f>G280+G283+G287</f>
        <v>10126</v>
      </c>
      <c r="H279" s="44">
        <f>H280+H283+H287</f>
        <v>-250</v>
      </c>
      <c r="I279" s="43">
        <f>I280+I283+I287</f>
        <v>-250</v>
      </c>
      <c r="J279" s="44">
        <f>J280+J283+J287</f>
        <v>9876</v>
      </c>
    </row>
    <row r="280" spans="1:10" ht="12.75">
      <c r="A280" s="41"/>
      <c r="B280" s="2">
        <v>212002</v>
      </c>
      <c r="C280" s="42" t="s">
        <v>591</v>
      </c>
      <c r="D280" s="2"/>
      <c r="E280" s="2"/>
      <c r="F280" s="38"/>
      <c r="G280" s="43">
        <f>SUM(G281:G282)</f>
        <v>2539</v>
      </c>
      <c r="H280" s="41">
        <f>SUM(H281:H282)</f>
        <v>0</v>
      </c>
      <c r="I280" s="2">
        <f>SUM(I281:I282)</f>
        <v>0</v>
      </c>
      <c r="J280" s="44">
        <f>SUM(J281:J282)</f>
        <v>2539</v>
      </c>
    </row>
    <row r="281" spans="1:10" ht="12.75">
      <c r="A281" s="56"/>
      <c r="B281" s="57"/>
      <c r="C281" s="58" t="s">
        <v>592</v>
      </c>
      <c r="D281" s="2"/>
      <c r="E281" s="2"/>
      <c r="F281" s="38"/>
      <c r="G281" s="59">
        <v>804</v>
      </c>
      <c r="H281" s="41"/>
      <c r="I281" s="2"/>
      <c r="J281" s="60">
        <v>804</v>
      </c>
    </row>
    <row r="282" spans="1:10" ht="12.75">
      <c r="A282" s="56"/>
      <c r="B282" s="57"/>
      <c r="C282" s="58" t="s">
        <v>593</v>
      </c>
      <c r="D282" s="2"/>
      <c r="E282" s="2"/>
      <c r="F282" s="38"/>
      <c r="G282" s="59">
        <v>1735</v>
      </c>
      <c r="H282" s="41"/>
      <c r="I282" s="2"/>
      <c r="J282" s="60">
        <v>1735</v>
      </c>
    </row>
    <row r="283" spans="1:10" ht="12.75">
      <c r="A283" s="61"/>
      <c r="B283" s="49">
        <v>212003</v>
      </c>
      <c r="C283" s="50" t="s">
        <v>594</v>
      </c>
      <c r="D283" s="2"/>
      <c r="E283" s="2"/>
      <c r="F283" s="38"/>
      <c r="G283" s="43">
        <f>SUM(G284:G286)</f>
        <v>6459</v>
      </c>
      <c r="H283" s="44">
        <f>SUM(H284:H286)</f>
        <v>-250</v>
      </c>
      <c r="I283" s="43">
        <f>SUM(I284:I286)</f>
        <v>-250</v>
      </c>
      <c r="J283" s="44">
        <f>SUM(J284:J286)</f>
        <v>6209</v>
      </c>
    </row>
    <row r="284" spans="1:10" ht="12.75">
      <c r="A284" s="41"/>
      <c r="B284" s="2"/>
      <c r="C284" s="58" t="s">
        <v>595</v>
      </c>
      <c r="D284" s="2"/>
      <c r="E284" s="2"/>
      <c r="F284" s="38"/>
      <c r="G284" s="59">
        <v>375</v>
      </c>
      <c r="H284" s="41"/>
      <c r="I284" s="2"/>
      <c r="J284" s="60">
        <v>375</v>
      </c>
    </row>
    <row r="285" spans="1:10" ht="12.75">
      <c r="A285" s="56"/>
      <c r="B285" s="57"/>
      <c r="C285" s="58" t="s">
        <v>596</v>
      </c>
      <c r="D285" s="2"/>
      <c r="E285" s="2"/>
      <c r="F285" s="38"/>
      <c r="G285" s="59">
        <v>3473</v>
      </c>
      <c r="H285" s="56">
        <v>-250</v>
      </c>
      <c r="I285" s="57">
        <v>-250</v>
      </c>
      <c r="J285" s="60">
        <f>G285+I285</f>
        <v>3223</v>
      </c>
    </row>
    <row r="286" spans="1:10" ht="12.75">
      <c r="A286" s="56"/>
      <c r="B286" s="57"/>
      <c r="C286" s="58" t="s">
        <v>597</v>
      </c>
      <c r="D286" s="2"/>
      <c r="E286" s="2"/>
      <c r="F286" s="38"/>
      <c r="G286" s="59">
        <v>2611</v>
      </c>
      <c r="H286" s="41"/>
      <c r="I286" s="2"/>
      <c r="J286" s="60">
        <v>2611</v>
      </c>
    </row>
    <row r="287" spans="1:10" ht="12.75">
      <c r="A287" s="56"/>
      <c r="B287" s="49">
        <v>212004</v>
      </c>
      <c r="C287" s="42" t="s">
        <v>598</v>
      </c>
      <c r="D287" s="2"/>
      <c r="E287" s="2"/>
      <c r="F287" s="38"/>
      <c r="G287" s="43">
        <f>SUM(G288:G290)</f>
        <v>1128</v>
      </c>
      <c r="H287" s="41">
        <f>SUM(H288:H290)</f>
        <v>0</v>
      </c>
      <c r="I287" s="2">
        <f>SUM(I288:I290)</f>
        <v>0</v>
      </c>
      <c r="J287" s="44">
        <f>SUM(J288:J290)</f>
        <v>1128</v>
      </c>
    </row>
    <row r="288" spans="1:10" ht="12.75">
      <c r="A288" s="56"/>
      <c r="B288" s="57"/>
      <c r="C288" s="58" t="s">
        <v>596</v>
      </c>
      <c r="D288" s="2"/>
      <c r="E288" s="2"/>
      <c r="F288" s="38"/>
      <c r="G288" s="59">
        <v>21</v>
      </c>
      <c r="H288" s="41"/>
      <c r="I288" s="2"/>
      <c r="J288" s="60">
        <v>21</v>
      </c>
    </row>
    <row r="289" spans="1:10" ht="12.75">
      <c r="A289" s="56"/>
      <c r="B289" s="57"/>
      <c r="C289" s="58" t="s">
        <v>599</v>
      </c>
      <c r="D289" s="2"/>
      <c r="E289" s="2"/>
      <c r="F289" s="38"/>
      <c r="G289" s="59">
        <v>6</v>
      </c>
      <c r="H289" s="41"/>
      <c r="I289" s="2"/>
      <c r="J289" s="60">
        <v>6</v>
      </c>
    </row>
    <row r="290" spans="1:10" ht="12.75">
      <c r="A290" s="56"/>
      <c r="B290" s="57"/>
      <c r="C290" s="58" t="s">
        <v>600</v>
      </c>
      <c r="D290" s="2"/>
      <c r="E290" s="2"/>
      <c r="F290" s="38"/>
      <c r="G290" s="59">
        <v>1101</v>
      </c>
      <c r="H290" s="41"/>
      <c r="I290" s="2"/>
      <c r="J290" s="60">
        <v>1101</v>
      </c>
    </row>
    <row r="291" spans="1:10" ht="12.75">
      <c r="A291" s="56"/>
      <c r="B291" s="57"/>
      <c r="C291" s="58"/>
      <c r="D291" s="2"/>
      <c r="E291" s="2"/>
      <c r="F291" s="38"/>
      <c r="G291" s="59"/>
      <c r="H291" s="41"/>
      <c r="I291" s="2"/>
      <c r="J291" s="60"/>
    </row>
    <row r="292" spans="1:10" ht="12.75">
      <c r="A292" s="48"/>
      <c r="B292" s="36">
        <v>220</v>
      </c>
      <c r="C292" s="37" t="s">
        <v>601</v>
      </c>
      <c r="D292" s="2"/>
      <c r="E292" s="2"/>
      <c r="F292" s="38"/>
      <c r="G292" s="39">
        <f>G293+G298+G305</f>
        <v>9469</v>
      </c>
      <c r="H292" s="40">
        <f>H293+H298+H305</f>
        <v>100</v>
      </c>
      <c r="I292" s="39">
        <f>I293+I298+I305</f>
        <v>100</v>
      </c>
      <c r="J292" s="40">
        <f>J293+J298+J305</f>
        <v>9569</v>
      </c>
    </row>
    <row r="293" spans="1:10" ht="12.75">
      <c r="A293" s="45"/>
      <c r="B293" s="46">
        <v>221</v>
      </c>
      <c r="C293" s="45" t="s">
        <v>602</v>
      </c>
      <c r="D293" s="2"/>
      <c r="E293" s="2"/>
      <c r="F293" s="38"/>
      <c r="G293" s="43">
        <f>SUM(G294:G297)</f>
        <v>6220</v>
      </c>
      <c r="H293" s="41">
        <f>SUM(H294:H297)</f>
        <v>0</v>
      </c>
      <c r="I293" s="2">
        <f>SUM(I294:I297)</f>
        <v>0</v>
      </c>
      <c r="J293" s="44">
        <f>SUM(J294:J297)</f>
        <v>6220</v>
      </c>
    </row>
    <row r="294" spans="1:10" ht="12.75">
      <c r="A294" s="41"/>
      <c r="B294" s="2">
        <v>221004</v>
      </c>
      <c r="C294" s="41" t="s">
        <v>603</v>
      </c>
      <c r="D294" s="2"/>
      <c r="E294" s="2"/>
      <c r="F294" s="38"/>
      <c r="G294" s="59">
        <f>200+120</f>
        <v>320</v>
      </c>
      <c r="H294" s="41"/>
      <c r="I294" s="2"/>
      <c r="J294" s="60">
        <f>200+120</f>
        <v>320</v>
      </c>
    </row>
    <row r="295" spans="1:10" ht="12.75">
      <c r="A295" s="41"/>
      <c r="B295" s="2"/>
      <c r="C295" s="41" t="s">
        <v>604</v>
      </c>
      <c r="D295" s="2"/>
      <c r="E295" s="2"/>
      <c r="F295" s="38"/>
      <c r="G295" s="59">
        <v>700</v>
      </c>
      <c r="H295" s="41"/>
      <c r="I295" s="2"/>
      <c r="J295" s="60">
        <v>700</v>
      </c>
    </row>
    <row r="296" spans="1:10" ht="12.75">
      <c r="A296" s="41"/>
      <c r="B296" s="2"/>
      <c r="C296" s="41" t="s">
        <v>605</v>
      </c>
      <c r="D296" s="2"/>
      <c r="E296" s="2"/>
      <c r="F296" s="38"/>
      <c r="G296" s="59">
        <v>200</v>
      </c>
      <c r="H296" s="41"/>
      <c r="I296" s="2"/>
      <c r="J296" s="60">
        <v>200</v>
      </c>
    </row>
    <row r="297" spans="1:10" ht="12.75">
      <c r="A297" s="41"/>
      <c r="B297" s="2"/>
      <c r="C297" s="41" t="s">
        <v>606</v>
      </c>
      <c r="D297" s="2"/>
      <c r="E297" s="2"/>
      <c r="F297" s="38"/>
      <c r="G297" s="59">
        <f>1629+3371</f>
        <v>5000</v>
      </c>
      <c r="H297" s="41"/>
      <c r="I297" s="2"/>
      <c r="J297" s="60">
        <f>1629+3371</f>
        <v>5000</v>
      </c>
    </row>
    <row r="298" spans="1:10" ht="12.75">
      <c r="A298" s="45"/>
      <c r="B298" s="46">
        <v>223</v>
      </c>
      <c r="C298" s="45" t="s">
        <v>607</v>
      </c>
      <c r="D298" s="2"/>
      <c r="E298" s="2"/>
      <c r="F298" s="38"/>
      <c r="G298" s="43">
        <f>SUM(G300:G304)</f>
        <v>3229</v>
      </c>
      <c r="H298" s="41">
        <f>SUM(H300:H304)</f>
        <v>100</v>
      </c>
      <c r="I298" s="2">
        <f>SUM(I300:I304)</f>
        <v>100</v>
      </c>
      <c r="J298" s="44">
        <f>SUM(J300:J304)</f>
        <v>3329</v>
      </c>
    </row>
    <row r="299" spans="1:10" ht="12.75">
      <c r="A299" s="45"/>
      <c r="B299" s="49">
        <v>223001</v>
      </c>
      <c r="C299" s="50" t="s">
        <v>608</v>
      </c>
      <c r="D299" s="2"/>
      <c r="E299" s="2"/>
      <c r="F299" s="38"/>
      <c r="G299" s="43">
        <f>SUM(G300:G303)</f>
        <v>1204</v>
      </c>
      <c r="H299" s="41">
        <f>SUM(H300:H303)</f>
        <v>100</v>
      </c>
      <c r="I299" s="2">
        <f>SUM(I300:I303)</f>
        <v>100</v>
      </c>
      <c r="J299" s="44">
        <f>SUM(J300:J303)</f>
        <v>1304</v>
      </c>
    </row>
    <row r="300" spans="1:10" ht="12.75">
      <c r="A300" s="41"/>
      <c r="B300" s="2"/>
      <c r="C300" s="56" t="s">
        <v>609</v>
      </c>
      <c r="D300" s="2"/>
      <c r="E300" s="2"/>
      <c r="F300" s="38"/>
      <c r="G300" s="59">
        <v>0</v>
      </c>
      <c r="H300" s="56">
        <v>100</v>
      </c>
      <c r="I300" s="57">
        <v>100</v>
      </c>
      <c r="J300" s="60">
        <v>100</v>
      </c>
    </row>
    <row r="301" spans="1:10" ht="12.75">
      <c r="A301" s="62"/>
      <c r="B301" s="2"/>
      <c r="C301" s="56" t="s">
        <v>610</v>
      </c>
      <c r="D301" s="2"/>
      <c r="E301" s="2"/>
      <c r="F301" s="38"/>
      <c r="G301" s="59">
        <v>70</v>
      </c>
      <c r="H301" s="41"/>
      <c r="I301" s="2"/>
      <c r="J301" s="60">
        <v>70</v>
      </c>
    </row>
    <row r="302" spans="1:10" ht="12.75">
      <c r="A302" s="41"/>
      <c r="B302" s="2"/>
      <c r="C302" s="56" t="s">
        <v>611</v>
      </c>
      <c r="D302" s="2"/>
      <c r="E302" s="2"/>
      <c r="F302" s="38"/>
      <c r="G302" s="59">
        <v>734</v>
      </c>
      <c r="H302" s="41"/>
      <c r="I302" s="2"/>
      <c r="J302" s="60">
        <v>734</v>
      </c>
    </row>
    <row r="303" spans="1:10" ht="12.75">
      <c r="A303" s="41"/>
      <c r="B303" s="2"/>
      <c r="C303" s="63" t="s">
        <v>612</v>
      </c>
      <c r="D303" s="2"/>
      <c r="E303" s="2"/>
      <c r="F303" s="38"/>
      <c r="G303" s="59">
        <v>400</v>
      </c>
      <c r="H303" s="41"/>
      <c r="I303" s="2"/>
      <c r="J303" s="60">
        <v>400</v>
      </c>
    </row>
    <row r="304" spans="1:10" ht="12.75">
      <c r="A304" s="41"/>
      <c r="B304" s="2">
        <v>223002</v>
      </c>
      <c r="C304" s="50" t="s">
        <v>613</v>
      </c>
      <c r="D304" s="2"/>
      <c r="E304" s="2"/>
      <c r="F304" s="38"/>
      <c r="G304" s="64">
        <v>2025</v>
      </c>
      <c r="H304" s="41"/>
      <c r="I304" s="2"/>
      <c r="J304" s="65">
        <v>2025</v>
      </c>
    </row>
    <row r="305" spans="1:10" ht="12.75">
      <c r="A305" s="41"/>
      <c r="B305" s="46">
        <v>229</v>
      </c>
      <c r="C305" s="47" t="s">
        <v>614</v>
      </c>
      <c r="D305" s="46"/>
      <c r="E305" s="46"/>
      <c r="F305" s="66"/>
      <c r="G305" s="67">
        <f>G306</f>
        <v>20</v>
      </c>
      <c r="H305" s="45">
        <f>H306</f>
        <v>0</v>
      </c>
      <c r="I305" s="46">
        <f>I306</f>
        <v>0</v>
      </c>
      <c r="J305" s="68">
        <f>J306</f>
        <v>20</v>
      </c>
    </row>
    <row r="306" spans="1:10" ht="13.5" thickBot="1">
      <c r="A306" s="69"/>
      <c r="B306" s="24">
        <v>229005</v>
      </c>
      <c r="C306" s="70" t="s">
        <v>615</v>
      </c>
      <c r="D306" s="24"/>
      <c r="E306" s="24"/>
      <c r="F306" s="71"/>
      <c r="G306" s="72">
        <v>20</v>
      </c>
      <c r="H306" s="69"/>
      <c r="I306" s="24"/>
      <c r="J306" s="73">
        <v>20</v>
      </c>
    </row>
    <row r="307" spans="1:10" ht="13.5" thickBot="1">
      <c r="A307" s="57"/>
      <c r="B307" s="57"/>
      <c r="H307" s="2"/>
      <c r="I307" s="2"/>
      <c r="J307" s="2"/>
    </row>
    <row r="308" spans="1:10" ht="13.5" thickBot="1">
      <c r="A308" s="5" t="s">
        <v>548</v>
      </c>
      <c r="B308" s="74" t="s">
        <v>549</v>
      </c>
      <c r="C308" s="4" t="s">
        <v>550</v>
      </c>
      <c r="D308" s="6"/>
      <c r="E308" s="6"/>
      <c r="F308" s="6"/>
      <c r="G308" s="7"/>
      <c r="H308" s="8" t="s">
        <v>551</v>
      </c>
      <c r="I308" s="8" t="s">
        <v>552</v>
      </c>
      <c r="J308" s="9"/>
    </row>
    <row r="309" spans="1:10" ht="12.75">
      <c r="A309" s="11"/>
      <c r="B309" s="75"/>
      <c r="C309" s="10"/>
      <c r="D309" s="2"/>
      <c r="E309" s="2"/>
      <c r="F309" s="2"/>
      <c r="G309" s="11" t="s">
        <v>553</v>
      </c>
      <c r="H309" s="4" t="s">
        <v>554</v>
      </c>
      <c r="I309" s="5" t="s">
        <v>555</v>
      </c>
      <c r="J309" s="14" t="s">
        <v>556</v>
      </c>
    </row>
    <row r="310" spans="1:10" ht="12.75">
      <c r="A310" s="76"/>
      <c r="B310" s="75"/>
      <c r="C310" s="15"/>
      <c r="D310" s="16"/>
      <c r="E310" s="16"/>
      <c r="F310" s="16"/>
      <c r="G310" s="17">
        <v>37950</v>
      </c>
      <c r="H310" s="15" t="s">
        <v>557</v>
      </c>
      <c r="I310" s="76" t="s">
        <v>558</v>
      </c>
      <c r="J310" s="20" t="s">
        <v>559</v>
      </c>
    </row>
    <row r="311" spans="1:10" ht="13.5" thickBot="1">
      <c r="A311" s="25" t="s">
        <v>560</v>
      </c>
      <c r="B311" s="77" t="s">
        <v>561</v>
      </c>
      <c r="C311" s="23" t="s">
        <v>616</v>
      </c>
      <c r="D311" s="24"/>
      <c r="E311" s="24"/>
      <c r="F311" s="24"/>
      <c r="G311" s="25">
        <v>1</v>
      </c>
      <c r="H311" s="26">
        <v>2</v>
      </c>
      <c r="I311" s="27">
        <v>3</v>
      </c>
      <c r="J311" s="28">
        <v>4</v>
      </c>
    </row>
    <row r="312" spans="1:10" ht="12.75">
      <c r="A312" s="13"/>
      <c r="B312" s="13"/>
      <c r="G312" s="13"/>
      <c r="H312" s="13"/>
      <c r="I312" s="13"/>
      <c r="J312" s="13"/>
    </row>
    <row r="313" spans="1:10" ht="12.75">
      <c r="A313" s="48"/>
      <c r="B313" s="48">
        <v>230</v>
      </c>
      <c r="C313" s="78" t="s">
        <v>617</v>
      </c>
      <c r="D313" s="2"/>
      <c r="E313" s="2"/>
      <c r="F313" s="2"/>
      <c r="G313" s="40">
        <f>G314+G316</f>
        <v>6656</v>
      </c>
      <c r="H313" s="40">
        <f>H314+H316</f>
        <v>0</v>
      </c>
      <c r="I313" s="40">
        <f>I314+I316</f>
        <v>0</v>
      </c>
      <c r="J313" s="40">
        <f>J314+J316</f>
        <v>6656</v>
      </c>
    </row>
    <row r="314" spans="1:10" ht="12.75">
      <c r="A314" s="45"/>
      <c r="B314" s="45">
        <v>231</v>
      </c>
      <c r="C314" s="66" t="s">
        <v>618</v>
      </c>
      <c r="D314" s="2"/>
      <c r="E314" s="2"/>
      <c r="F314" s="2"/>
      <c r="G314" s="44">
        <f>SUM(G315)</f>
        <v>2656</v>
      </c>
      <c r="H314" s="44">
        <f>SUM(H315)</f>
        <v>0</v>
      </c>
      <c r="I314" s="44">
        <f>SUM(I315)</f>
        <v>0</v>
      </c>
      <c r="J314" s="44">
        <f>SUM(J315)</f>
        <v>2656</v>
      </c>
    </row>
    <row r="315" spans="1:10" ht="12.75">
      <c r="A315" s="41"/>
      <c r="B315" s="41"/>
      <c r="C315" s="2" t="s">
        <v>619</v>
      </c>
      <c r="D315" s="2"/>
      <c r="E315" s="2"/>
      <c r="F315" s="2"/>
      <c r="G315" s="44">
        <v>2656</v>
      </c>
      <c r="H315" s="44"/>
      <c r="I315" s="44"/>
      <c r="J315" s="44">
        <v>2656</v>
      </c>
    </row>
    <row r="316" spans="1:10" ht="12.75">
      <c r="A316" s="45"/>
      <c r="B316" s="45">
        <v>233</v>
      </c>
      <c r="C316" s="66" t="s">
        <v>620</v>
      </c>
      <c r="D316" s="2"/>
      <c r="E316" s="2"/>
      <c r="F316" s="2"/>
      <c r="G316" s="44">
        <f>1492+2000+508</f>
        <v>4000</v>
      </c>
      <c r="H316" s="41"/>
      <c r="I316" s="41"/>
      <c r="J316" s="44">
        <f>1492+2000+508</f>
        <v>4000</v>
      </c>
    </row>
    <row r="317" spans="1:10" ht="12.75">
      <c r="A317" s="79"/>
      <c r="B317" s="79"/>
      <c r="C317" s="80"/>
      <c r="D317" s="2"/>
      <c r="E317" s="2"/>
      <c r="F317" s="2"/>
      <c r="G317" s="41"/>
      <c r="H317" s="41"/>
      <c r="I317" s="41"/>
      <c r="J317" s="41"/>
    </row>
    <row r="318" spans="1:10" ht="12.75">
      <c r="A318" s="81"/>
      <c r="B318" s="48">
        <v>240</v>
      </c>
      <c r="C318" s="78" t="s">
        <v>621</v>
      </c>
      <c r="D318" s="2"/>
      <c r="E318" s="2"/>
      <c r="F318" s="2"/>
      <c r="G318" s="48">
        <f>SUM(G319:G320)</f>
        <v>2500</v>
      </c>
      <c r="H318" s="48">
        <f>SUM(H319:H320)</f>
        <v>150</v>
      </c>
      <c r="I318" s="48">
        <f>SUM(I319:I320)</f>
        <v>150</v>
      </c>
      <c r="J318" s="48">
        <f>SUM(J319:J320)</f>
        <v>2650</v>
      </c>
    </row>
    <row r="319" spans="1:10" ht="12.75">
      <c r="A319" s="45"/>
      <c r="B319" s="61">
        <v>242</v>
      </c>
      <c r="C319" s="49" t="s">
        <v>622</v>
      </c>
      <c r="D319" s="2"/>
      <c r="E319" s="2"/>
      <c r="F319" s="2"/>
      <c r="G319" s="41">
        <v>500</v>
      </c>
      <c r="H319" s="41"/>
      <c r="I319" s="41"/>
      <c r="J319" s="41">
        <v>500</v>
      </c>
    </row>
    <row r="320" spans="1:10" ht="12.75">
      <c r="A320" s="45"/>
      <c r="B320" s="61">
        <v>244</v>
      </c>
      <c r="C320" s="82" t="s">
        <v>623</v>
      </c>
      <c r="D320" s="2"/>
      <c r="E320" s="2"/>
      <c r="F320" s="2"/>
      <c r="G320" s="44">
        <v>2000</v>
      </c>
      <c r="H320" s="41">
        <v>150</v>
      </c>
      <c r="I320" s="41">
        <v>150</v>
      </c>
      <c r="J320" s="44">
        <v>2150</v>
      </c>
    </row>
    <row r="321" spans="1:10" ht="12.75">
      <c r="A321" s="79"/>
      <c r="B321" s="79"/>
      <c r="C321" s="80"/>
      <c r="D321" s="2"/>
      <c r="E321" s="2"/>
      <c r="F321" s="2"/>
      <c r="G321" s="41"/>
      <c r="H321" s="41"/>
      <c r="I321" s="41"/>
      <c r="J321" s="41"/>
    </row>
    <row r="322" spans="1:10" ht="12.75">
      <c r="A322" s="48"/>
      <c r="B322" s="48">
        <v>290</v>
      </c>
      <c r="C322" s="78" t="s">
        <v>624</v>
      </c>
      <c r="D322" s="2"/>
      <c r="E322" s="2"/>
      <c r="F322" s="2"/>
      <c r="G322" s="40">
        <f>G323</f>
        <v>31149</v>
      </c>
      <c r="H322" s="40">
        <f>H323</f>
        <v>29573</v>
      </c>
      <c r="I322" s="40">
        <f>I323</f>
        <v>29573</v>
      </c>
      <c r="J322" s="40">
        <f>J323</f>
        <v>60722</v>
      </c>
    </row>
    <row r="323" spans="1:10" ht="12.75">
      <c r="A323" s="45"/>
      <c r="B323" s="45">
        <v>292</v>
      </c>
      <c r="C323" s="66" t="s">
        <v>625</v>
      </c>
      <c r="D323" s="2"/>
      <c r="E323" s="2"/>
      <c r="F323" s="2"/>
      <c r="G323" s="44">
        <f>G324+G329+G330+G331+G332</f>
        <v>31149</v>
      </c>
      <c r="H323" s="44">
        <f>H324+H329+H330+H331+H332</f>
        <v>29573</v>
      </c>
      <c r="I323" s="44">
        <f>I324+I329+I330+I331+I332</f>
        <v>29573</v>
      </c>
      <c r="J323" s="44">
        <f>J324+J329+J330+J331+J332</f>
        <v>60722</v>
      </c>
    </row>
    <row r="324" spans="1:10" ht="12.75">
      <c r="A324" s="45"/>
      <c r="B324" s="61">
        <v>292004</v>
      </c>
      <c r="C324" s="49" t="s">
        <v>626</v>
      </c>
      <c r="D324" s="2"/>
      <c r="E324" s="2"/>
      <c r="F324" s="2"/>
      <c r="G324" s="44">
        <f>SUM(G325:G328)</f>
        <v>30675</v>
      </c>
      <c r="H324" s="44">
        <f>SUM(H325:H328)</f>
        <v>11733</v>
      </c>
      <c r="I324" s="44">
        <f>SUM(I325:I328)</f>
        <v>11733</v>
      </c>
      <c r="J324" s="44">
        <f>SUM(J325:J328)</f>
        <v>42408</v>
      </c>
    </row>
    <row r="325" spans="1:10" ht="12.75">
      <c r="A325" s="41"/>
      <c r="B325" s="41"/>
      <c r="C325" s="83" t="s">
        <v>627</v>
      </c>
      <c r="D325" s="57"/>
      <c r="E325" s="57"/>
      <c r="F325" s="57"/>
      <c r="G325" s="60">
        <v>9848</v>
      </c>
      <c r="H325" s="60">
        <f>4044+1500+170+329</f>
        <v>6043</v>
      </c>
      <c r="I325" s="60">
        <f>4044+1500+170+329</f>
        <v>6043</v>
      </c>
      <c r="J325" s="60">
        <f>G325+I325</f>
        <v>15891</v>
      </c>
    </row>
    <row r="326" spans="1:10" ht="12.75">
      <c r="A326" s="41"/>
      <c r="B326" s="41"/>
      <c r="C326" s="83" t="s">
        <v>628</v>
      </c>
      <c r="D326" s="57"/>
      <c r="E326" s="57"/>
      <c r="F326" s="57"/>
      <c r="G326" s="60">
        <v>0</v>
      </c>
      <c r="H326" s="60">
        <f>2908+159</f>
        <v>3067</v>
      </c>
      <c r="I326" s="60">
        <f>2908+159</f>
        <v>3067</v>
      </c>
      <c r="J326" s="60">
        <f>G326+I326</f>
        <v>3067</v>
      </c>
    </row>
    <row r="327" spans="1:10" ht="12.75">
      <c r="A327" s="41"/>
      <c r="B327" s="41"/>
      <c r="C327" s="83" t="s">
        <v>629</v>
      </c>
      <c r="D327" s="57"/>
      <c r="E327" s="57"/>
      <c r="F327" s="57"/>
      <c r="G327" s="60">
        <v>19827</v>
      </c>
      <c r="H327" s="60">
        <f>-1362+1485+1000+1000+500</f>
        <v>2623</v>
      </c>
      <c r="I327" s="60">
        <f>-1362+1485+1000+1000+500</f>
        <v>2623</v>
      </c>
      <c r="J327" s="60">
        <f>G327+I327</f>
        <v>22450</v>
      </c>
    </row>
    <row r="328" spans="1:10" ht="12.75">
      <c r="A328" s="41"/>
      <c r="B328" s="41"/>
      <c r="C328" s="57" t="s">
        <v>630</v>
      </c>
      <c r="D328" s="57"/>
      <c r="E328" s="57"/>
      <c r="F328" s="57"/>
      <c r="G328" s="60">
        <v>1000</v>
      </c>
      <c r="H328" s="44"/>
      <c r="I328" s="44"/>
      <c r="J328" s="60">
        <v>1000</v>
      </c>
    </row>
    <row r="329" spans="1:10" ht="12.75">
      <c r="A329" s="41"/>
      <c r="B329" s="41">
        <v>292007</v>
      </c>
      <c r="C329" s="2" t="s">
        <v>631</v>
      </c>
      <c r="D329" s="2"/>
      <c r="E329" s="2"/>
      <c r="F329" s="2"/>
      <c r="G329" s="44">
        <v>50</v>
      </c>
      <c r="H329" s="44"/>
      <c r="I329" s="44"/>
      <c r="J329" s="44">
        <v>50</v>
      </c>
    </row>
    <row r="330" spans="1:10" ht="12.75">
      <c r="A330" s="41"/>
      <c r="B330" s="41">
        <v>292008</v>
      </c>
      <c r="C330" s="38" t="s">
        <v>632</v>
      </c>
      <c r="D330" s="2"/>
      <c r="E330" s="2"/>
      <c r="F330" s="2"/>
      <c r="G330" s="44">
        <v>424</v>
      </c>
      <c r="H330" s="44"/>
      <c r="I330" s="44"/>
      <c r="J330" s="44">
        <v>424</v>
      </c>
    </row>
    <row r="331" spans="1:10" ht="12.75">
      <c r="A331" s="84"/>
      <c r="B331" s="61">
        <v>292005</v>
      </c>
      <c r="C331" s="82" t="s">
        <v>633</v>
      </c>
      <c r="D331" s="2"/>
      <c r="E331" s="2"/>
      <c r="F331" s="2"/>
      <c r="G331" s="44">
        <v>0</v>
      </c>
      <c r="H331" s="44">
        <f>15071+493</f>
        <v>15564</v>
      </c>
      <c r="I331" s="44">
        <f>15071+493</f>
        <v>15564</v>
      </c>
      <c r="J331" s="44">
        <f>15071+493</f>
        <v>15564</v>
      </c>
    </row>
    <row r="332" spans="1:10" ht="12.75">
      <c r="A332" s="84"/>
      <c r="B332" s="61">
        <v>292010</v>
      </c>
      <c r="C332" s="49" t="s">
        <v>634</v>
      </c>
      <c r="D332" s="2"/>
      <c r="E332" s="2"/>
      <c r="F332" s="2"/>
      <c r="G332" s="44">
        <v>0</v>
      </c>
      <c r="H332" s="44">
        <v>2276</v>
      </c>
      <c r="I332" s="44">
        <v>2276</v>
      </c>
      <c r="J332" s="44">
        <v>2276</v>
      </c>
    </row>
    <row r="333" spans="1:10" ht="12.75">
      <c r="A333" s="41"/>
      <c r="B333" s="41"/>
      <c r="C333" s="2"/>
      <c r="D333" s="2"/>
      <c r="E333" s="2"/>
      <c r="F333" s="2"/>
      <c r="G333" s="41"/>
      <c r="H333" s="41"/>
      <c r="I333" s="41"/>
      <c r="J333" s="41"/>
    </row>
    <row r="334" spans="1:10" ht="15">
      <c r="A334" s="51"/>
      <c r="B334" s="51">
        <v>300</v>
      </c>
      <c r="C334" s="52" t="s">
        <v>635</v>
      </c>
      <c r="D334" s="2"/>
      <c r="E334" s="2"/>
      <c r="F334" s="2"/>
      <c r="G334" s="55">
        <f>SUM(G335:G350)</f>
        <v>297066</v>
      </c>
      <c r="H334" s="55">
        <f>SUM(H335:H350)</f>
        <v>-48695</v>
      </c>
      <c r="I334" s="55">
        <f>SUM(I335:I350)</f>
        <v>-48695</v>
      </c>
      <c r="J334" s="55">
        <f>SUM(J335:J350)</f>
        <v>248371</v>
      </c>
    </row>
    <row r="335" spans="1:10" ht="15">
      <c r="A335" s="51"/>
      <c r="B335" s="61">
        <v>311010</v>
      </c>
      <c r="C335" s="49" t="s">
        <v>636</v>
      </c>
      <c r="D335" s="2"/>
      <c r="E335" s="2"/>
      <c r="F335" s="2"/>
      <c r="G335" s="61">
        <v>0</v>
      </c>
      <c r="H335" s="41"/>
      <c r="I335" s="41"/>
      <c r="J335" s="61">
        <v>0</v>
      </c>
    </row>
    <row r="336" spans="1:10" ht="15">
      <c r="A336" s="51"/>
      <c r="B336" s="61">
        <v>313001</v>
      </c>
      <c r="C336" s="49" t="s">
        <v>637</v>
      </c>
      <c r="D336" s="2"/>
      <c r="E336" s="2"/>
      <c r="F336" s="2"/>
      <c r="G336" s="61"/>
      <c r="H336" s="41"/>
      <c r="I336" s="41"/>
      <c r="J336" s="61"/>
    </row>
    <row r="337" spans="1:10" ht="12.75">
      <c r="A337" s="84"/>
      <c r="B337" s="61"/>
      <c r="C337" s="49" t="s">
        <v>638</v>
      </c>
      <c r="D337" s="2"/>
      <c r="E337" s="2"/>
      <c r="F337" s="2"/>
      <c r="G337" s="41">
        <v>0</v>
      </c>
      <c r="H337" s="41">
        <f>287+20</f>
        <v>307</v>
      </c>
      <c r="I337" s="41">
        <f>287+20</f>
        <v>307</v>
      </c>
      <c r="J337" s="41">
        <v>307</v>
      </c>
    </row>
    <row r="338" spans="1:10" ht="12.75">
      <c r="A338" s="84"/>
      <c r="B338" s="61"/>
      <c r="C338" s="82" t="s">
        <v>639</v>
      </c>
      <c r="D338" s="2"/>
      <c r="E338" s="2"/>
      <c r="F338" s="2"/>
      <c r="G338" s="44">
        <v>5898</v>
      </c>
      <c r="H338" s="41">
        <v>674</v>
      </c>
      <c r="I338" s="41">
        <v>674</v>
      </c>
      <c r="J338" s="44">
        <f>G338+I338</f>
        <v>6572</v>
      </c>
    </row>
    <row r="339" spans="1:10" ht="12.75">
      <c r="A339" s="84"/>
      <c r="B339" s="61"/>
      <c r="C339" s="49" t="s">
        <v>640</v>
      </c>
      <c r="D339" s="2"/>
      <c r="E339" s="2"/>
      <c r="F339" s="2"/>
      <c r="G339" s="44">
        <f>4080+218</f>
        <v>4298</v>
      </c>
      <c r="H339" s="41"/>
      <c r="I339" s="41"/>
      <c r="J339" s="44">
        <f>4080+218</f>
        <v>4298</v>
      </c>
    </row>
    <row r="340" spans="1:10" ht="12.75">
      <c r="A340" s="84"/>
      <c r="B340" s="61"/>
      <c r="C340" s="49" t="s">
        <v>641</v>
      </c>
      <c r="D340" s="2"/>
      <c r="E340" s="2"/>
      <c r="F340" s="2"/>
      <c r="G340" s="41">
        <v>691</v>
      </c>
      <c r="H340" s="41"/>
      <c r="I340" s="41"/>
      <c r="J340" s="41">
        <v>691</v>
      </c>
    </row>
    <row r="341" spans="1:10" ht="12.75">
      <c r="A341" s="84"/>
      <c r="B341" s="61"/>
      <c r="C341" s="49" t="s">
        <v>642</v>
      </c>
      <c r="D341" s="2"/>
      <c r="E341" s="2"/>
      <c r="F341" s="2"/>
      <c r="G341" s="41">
        <v>0</v>
      </c>
      <c r="H341" s="41"/>
      <c r="I341" s="41"/>
      <c r="J341" s="41">
        <v>0</v>
      </c>
    </row>
    <row r="342" spans="1:10" ht="12.75">
      <c r="A342" s="84"/>
      <c r="B342" s="61"/>
      <c r="C342" s="82" t="s">
        <v>643</v>
      </c>
      <c r="D342" s="2"/>
      <c r="E342" s="2"/>
      <c r="F342" s="2"/>
      <c r="G342" s="44">
        <v>231665</v>
      </c>
      <c r="H342" s="41"/>
      <c r="I342" s="41"/>
      <c r="J342" s="44">
        <v>231665</v>
      </c>
    </row>
    <row r="343" spans="1:10" ht="12.75">
      <c r="A343" s="84"/>
      <c r="B343" s="61"/>
      <c r="C343" s="82" t="s">
        <v>644</v>
      </c>
      <c r="D343" s="2"/>
      <c r="E343" s="2"/>
      <c r="F343" s="2"/>
      <c r="G343" s="41">
        <v>650</v>
      </c>
      <c r="H343" s="41"/>
      <c r="I343" s="41"/>
      <c r="J343" s="41">
        <v>650</v>
      </c>
    </row>
    <row r="344" spans="1:10" ht="12.75">
      <c r="A344" s="84"/>
      <c r="B344" s="85"/>
      <c r="C344" s="82" t="s">
        <v>645</v>
      </c>
      <c r="D344" s="2"/>
      <c r="E344" s="2"/>
      <c r="F344" s="2"/>
      <c r="G344" s="44">
        <v>1114</v>
      </c>
      <c r="H344" s="41"/>
      <c r="I344" s="41"/>
      <c r="J344" s="41">
        <v>647</v>
      </c>
    </row>
    <row r="345" spans="1:10" ht="12.75">
      <c r="A345" s="84"/>
      <c r="B345" s="65"/>
      <c r="C345" s="82" t="s">
        <v>646</v>
      </c>
      <c r="D345" s="2"/>
      <c r="E345" s="2"/>
      <c r="F345" s="2"/>
      <c r="G345" s="44"/>
      <c r="H345" s="41"/>
      <c r="I345" s="41"/>
      <c r="J345" s="41">
        <v>2</v>
      </c>
    </row>
    <row r="346" spans="1:10" ht="12.75">
      <c r="A346" s="84"/>
      <c r="B346" s="65"/>
      <c r="C346" s="82" t="s">
        <v>647</v>
      </c>
      <c r="D346" s="2"/>
      <c r="E346" s="2"/>
      <c r="F346" s="2"/>
      <c r="G346" s="44"/>
      <c r="H346" s="41"/>
      <c r="I346" s="41"/>
      <c r="J346" s="41">
        <v>465</v>
      </c>
    </row>
    <row r="347" spans="1:10" ht="12.75">
      <c r="A347" s="84"/>
      <c r="B347" s="65"/>
      <c r="C347" s="82" t="s">
        <v>648</v>
      </c>
      <c r="D347" s="2"/>
      <c r="E347" s="2"/>
      <c r="F347" s="2"/>
      <c r="G347" s="44"/>
      <c r="H347" s="41">
        <f>324</f>
        <v>324</v>
      </c>
      <c r="I347" s="41">
        <v>324</v>
      </c>
      <c r="J347" s="41">
        <v>324</v>
      </c>
    </row>
    <row r="348" spans="1:10" ht="12.75">
      <c r="A348" s="41"/>
      <c r="B348" s="41">
        <v>321008</v>
      </c>
      <c r="C348" s="2" t="s">
        <v>649</v>
      </c>
      <c r="D348" s="2"/>
      <c r="E348" s="2"/>
      <c r="F348" s="2"/>
      <c r="G348" s="41">
        <v>0</v>
      </c>
      <c r="H348" s="41"/>
      <c r="I348" s="41"/>
      <c r="J348" s="41">
        <v>0</v>
      </c>
    </row>
    <row r="349" spans="1:10" ht="12.75">
      <c r="A349" s="41"/>
      <c r="B349" s="41">
        <v>321010</v>
      </c>
      <c r="C349" s="2" t="s">
        <v>650</v>
      </c>
      <c r="D349" s="2"/>
      <c r="E349" s="2"/>
      <c r="F349" s="2"/>
      <c r="G349" s="44">
        <v>2750</v>
      </c>
      <c r="H349" s="41"/>
      <c r="I349" s="41"/>
      <c r="J349" s="44">
        <v>2750</v>
      </c>
    </row>
    <row r="350" spans="1:10" ht="12.75">
      <c r="A350" s="41"/>
      <c r="B350" s="41">
        <v>323001</v>
      </c>
      <c r="C350" s="38" t="s">
        <v>651</v>
      </c>
      <c r="D350" s="2"/>
      <c r="E350" s="2"/>
      <c r="F350" s="2"/>
      <c r="G350" s="44">
        <v>50000</v>
      </c>
      <c r="H350" s="44">
        <v>-50000</v>
      </c>
      <c r="I350" s="44">
        <v>-50000</v>
      </c>
      <c r="J350" s="44">
        <v>0</v>
      </c>
    </row>
    <row r="351" spans="1:10" ht="12.75">
      <c r="A351" s="41"/>
      <c r="B351" s="41"/>
      <c r="C351" s="2"/>
      <c r="D351" s="2"/>
      <c r="E351" s="2"/>
      <c r="F351" s="2"/>
      <c r="G351" s="41"/>
      <c r="H351" s="41"/>
      <c r="I351" s="41"/>
      <c r="J351" s="41"/>
    </row>
    <row r="352" spans="1:10" ht="15">
      <c r="A352" s="51"/>
      <c r="B352" s="51">
        <v>500</v>
      </c>
      <c r="C352" s="86" t="s">
        <v>652</v>
      </c>
      <c r="D352" s="2"/>
      <c r="E352" s="2"/>
      <c r="F352" s="2"/>
      <c r="G352" s="55">
        <f>G353</f>
        <v>42000</v>
      </c>
      <c r="H352" s="55">
        <f>H353</f>
        <v>158500</v>
      </c>
      <c r="I352" s="55">
        <f>I353</f>
        <v>158500</v>
      </c>
      <c r="J352" s="55">
        <f>J353</f>
        <v>200500</v>
      </c>
    </row>
    <row r="353" spans="1:10" ht="13.5" thickBot="1">
      <c r="A353" s="84"/>
      <c r="B353" s="41">
        <v>513002</v>
      </c>
      <c r="C353" s="2" t="s">
        <v>653</v>
      </c>
      <c r="D353" s="2"/>
      <c r="E353" s="2"/>
      <c r="F353" s="2"/>
      <c r="G353" s="44">
        <v>42000</v>
      </c>
      <c r="H353" s="73">
        <v>158500</v>
      </c>
      <c r="I353" s="73">
        <v>158500</v>
      </c>
      <c r="J353" s="44">
        <f>G353+I353</f>
        <v>200500</v>
      </c>
    </row>
    <row r="354" spans="1:10" ht="15.75" thickBot="1">
      <c r="A354" s="87"/>
      <c r="B354" s="87"/>
      <c r="C354" s="88" t="s">
        <v>654</v>
      </c>
      <c r="D354" s="89"/>
      <c r="E354" s="89"/>
      <c r="F354" s="89"/>
      <c r="G354" s="90">
        <f>G245+G275+G334+G352</f>
        <v>578008</v>
      </c>
      <c r="H354" s="91">
        <f>H245+H275+H334+H352</f>
        <v>139378</v>
      </c>
      <c r="I354" s="90">
        <f>I245+I275+I334+I352</f>
        <v>139378</v>
      </c>
      <c r="J354" s="90">
        <f>J245+J275+J334+J352</f>
        <v>717386</v>
      </c>
    </row>
    <row r="355" spans="8:10" ht="12.75">
      <c r="H355" s="2"/>
      <c r="I355" s="2"/>
      <c r="J355" s="2"/>
    </row>
    <row r="356" spans="2:10" ht="12.75">
      <c r="B356" t="s">
        <v>655</v>
      </c>
      <c r="H356" s="2"/>
      <c r="I356" s="2"/>
      <c r="J356" s="2"/>
    </row>
    <row r="357" spans="2:10" ht="12.75">
      <c r="B357" s="1" t="s">
        <v>656</v>
      </c>
      <c r="H357" s="2"/>
      <c r="I357" s="2"/>
      <c r="J357" s="2"/>
    </row>
    <row r="358" spans="2:10" ht="12.75">
      <c r="B358" s="92" t="s">
        <v>657</v>
      </c>
      <c r="C358" s="2"/>
      <c r="D358" s="2"/>
      <c r="E358" s="2"/>
      <c r="F358" s="2"/>
      <c r="G358" s="93">
        <f>G314</f>
        <v>2656</v>
      </c>
      <c r="H358" s="93">
        <f>H314</f>
        <v>0</v>
      </c>
      <c r="I358" s="93">
        <f>I314</f>
        <v>0</v>
      </c>
      <c r="J358" s="93">
        <f>J314</f>
        <v>2656</v>
      </c>
    </row>
    <row r="359" spans="2:10" ht="12.75">
      <c r="B359" s="92" t="s">
        <v>658</v>
      </c>
      <c r="C359" s="2"/>
      <c r="D359" s="2"/>
      <c r="E359" s="2"/>
      <c r="F359" s="2"/>
      <c r="G359" s="93">
        <f>G316</f>
        <v>4000</v>
      </c>
      <c r="H359" s="93">
        <f>H316</f>
        <v>0</v>
      </c>
      <c r="I359" s="93">
        <f>I316</f>
        <v>0</v>
      </c>
      <c r="J359" s="93">
        <f>J316</f>
        <v>4000</v>
      </c>
    </row>
    <row r="360" spans="2:10" ht="12.75">
      <c r="B360" s="92" t="s">
        <v>659</v>
      </c>
      <c r="C360" s="2"/>
      <c r="D360" s="2"/>
      <c r="E360" s="2"/>
      <c r="F360" s="2"/>
      <c r="G360" s="93">
        <f>G348+G349+G350</f>
        <v>52750</v>
      </c>
      <c r="H360" s="93">
        <f>H348+H349+H350</f>
        <v>-50000</v>
      </c>
      <c r="I360" s="93">
        <f>I348+I349+I350</f>
        <v>-50000</v>
      </c>
      <c r="J360" s="93">
        <f>J348+J349+J350</f>
        <v>2750</v>
      </c>
    </row>
    <row r="361" spans="2:10" ht="13.5" thickBot="1">
      <c r="B361" s="94" t="s">
        <v>660</v>
      </c>
      <c r="C361" s="95"/>
      <c r="D361" s="95"/>
      <c r="E361" s="95"/>
      <c r="F361" s="95"/>
      <c r="G361" s="96">
        <v>0</v>
      </c>
      <c r="H361" s="96">
        <v>0</v>
      </c>
      <c r="I361" s="96">
        <v>0</v>
      </c>
      <c r="J361" s="96">
        <v>0</v>
      </c>
    </row>
    <row r="362" spans="2:10" ht="13.5" thickTop="1">
      <c r="B362" s="1" t="s">
        <v>661</v>
      </c>
      <c r="C362" s="1"/>
      <c r="D362" s="1"/>
      <c r="E362" s="1"/>
      <c r="F362" s="1"/>
      <c r="G362" s="97">
        <f>SUM(G358:G361)</f>
        <v>59406</v>
      </c>
      <c r="H362" s="97">
        <f>SUM(H358:H361)</f>
        <v>-50000</v>
      </c>
      <c r="I362" s="97">
        <f>SUM(I358:I361)</f>
        <v>-50000</v>
      </c>
      <c r="J362" s="97">
        <f>SUM(J358:J361)</f>
        <v>9406</v>
      </c>
    </row>
    <row r="363" spans="8:10" ht="12.75">
      <c r="H363" s="2"/>
      <c r="I363" s="2"/>
      <c r="J363" s="2"/>
    </row>
    <row r="364" spans="2:10" ht="12.75">
      <c r="B364" s="1" t="s">
        <v>662</v>
      </c>
      <c r="H364" s="2"/>
      <c r="I364" s="2"/>
      <c r="J364" s="2"/>
    </row>
    <row r="365" spans="2:10" ht="12.75">
      <c r="B365" s="98" t="s">
        <v>663</v>
      </c>
      <c r="G365" s="99">
        <f>G354-G362</f>
        <v>518602</v>
      </c>
      <c r="H365" s="99">
        <f>H354-H362</f>
        <v>189378</v>
      </c>
      <c r="I365" s="99">
        <f>I354-I362</f>
        <v>189378</v>
      </c>
      <c r="J365" s="99">
        <f>J354-J362</f>
        <v>707980</v>
      </c>
    </row>
    <row r="366" spans="1:10" ht="12.75">
      <c r="A366" s="1"/>
      <c r="B366" t="s">
        <v>664</v>
      </c>
      <c r="C366" s="1"/>
      <c r="H366" s="2"/>
      <c r="I366" s="2"/>
      <c r="J366" s="43"/>
    </row>
    <row r="367" spans="8:10" ht="12.75">
      <c r="H367" s="2"/>
      <c r="I367" s="2"/>
      <c r="J367" s="2"/>
    </row>
    <row r="368" spans="8:10" ht="12.75">
      <c r="H368" s="2"/>
      <c r="I368" s="2"/>
      <c r="J368" s="2"/>
    </row>
    <row r="369" spans="8:10" ht="12.75">
      <c r="H369" s="2"/>
      <c r="I369" s="2"/>
      <c r="J369" s="2"/>
    </row>
    <row r="370" spans="8:10" ht="12.75">
      <c r="H370" s="2"/>
      <c r="I370" s="2"/>
      <c r="J370" s="2"/>
    </row>
    <row r="371" ht="15.75">
      <c r="A371" s="3" t="s">
        <v>297</v>
      </c>
    </row>
    <row r="373" ht="15.75">
      <c r="A373" s="3" t="s">
        <v>298</v>
      </c>
    </row>
    <row r="375" ht="12.75">
      <c r="A375" s="164" t="s">
        <v>299</v>
      </c>
    </row>
    <row r="377" ht="12.75">
      <c r="A377" s="1" t="s">
        <v>300</v>
      </c>
    </row>
    <row r="378" ht="12.75">
      <c r="A378" t="s">
        <v>301</v>
      </c>
    </row>
    <row r="379" ht="12.75">
      <c r="A379" t="s">
        <v>302</v>
      </c>
    </row>
    <row r="381" ht="12.75">
      <c r="A381" s="1" t="s">
        <v>303</v>
      </c>
    </row>
    <row r="382" ht="12.75">
      <c r="A382" s="165" t="s">
        <v>304</v>
      </c>
    </row>
    <row r="383" ht="14.25">
      <c r="A383" s="454"/>
    </row>
    <row r="384" ht="12.75">
      <c r="A384" s="1" t="s">
        <v>305</v>
      </c>
    </row>
    <row r="386" ht="12.75">
      <c r="A386" s="1" t="s">
        <v>306</v>
      </c>
    </row>
    <row r="387" ht="12.75">
      <c r="A387" t="s">
        <v>307</v>
      </c>
    </row>
    <row r="389" ht="12.75">
      <c r="A389" s="1" t="s">
        <v>308</v>
      </c>
    </row>
    <row r="390" ht="12.75">
      <c r="A390" t="s">
        <v>309</v>
      </c>
    </row>
    <row r="391" ht="12.75">
      <c r="A391" t="s">
        <v>310</v>
      </c>
    </row>
    <row r="392" ht="12.75">
      <c r="A392" t="s">
        <v>311</v>
      </c>
    </row>
    <row r="394" ht="12.75">
      <c r="A394" s="1" t="s">
        <v>312</v>
      </c>
    </row>
    <row r="395" ht="12.75">
      <c r="A395" t="s">
        <v>313</v>
      </c>
    </row>
    <row r="396" ht="12.75">
      <c r="A396" s="165" t="s">
        <v>314</v>
      </c>
    </row>
    <row r="397" ht="12.75">
      <c r="A397" s="165" t="s">
        <v>315</v>
      </c>
    </row>
    <row r="398" ht="12.75">
      <c r="A398" s="165"/>
    </row>
    <row r="400" ht="12.75">
      <c r="A400" s="164" t="s">
        <v>316</v>
      </c>
    </row>
    <row r="401" ht="12.75">
      <c r="A401" s="1" t="s">
        <v>317</v>
      </c>
    </row>
    <row r="402" ht="12.75">
      <c r="A402" t="s">
        <v>318</v>
      </c>
    </row>
    <row r="403" ht="12.75">
      <c r="A403" t="s">
        <v>319</v>
      </c>
    </row>
    <row r="404" ht="12.75">
      <c r="A404" t="s">
        <v>320</v>
      </c>
    </row>
    <row r="405" ht="12.75">
      <c r="A405" t="s">
        <v>321</v>
      </c>
    </row>
    <row r="406" ht="12.75">
      <c r="A406" t="s">
        <v>322</v>
      </c>
    </row>
    <row r="408" ht="12.75">
      <c r="A408" s="1" t="s">
        <v>323</v>
      </c>
    </row>
    <row r="409" ht="12.75">
      <c r="A409" t="s">
        <v>324</v>
      </c>
    </row>
    <row r="410" ht="12.75">
      <c r="A410" t="s">
        <v>325</v>
      </c>
    </row>
    <row r="412" ht="12.75">
      <c r="A412" s="164" t="s">
        <v>326</v>
      </c>
    </row>
    <row r="413" ht="15">
      <c r="A413" s="455" t="s">
        <v>327</v>
      </c>
    </row>
    <row r="414" ht="12.75">
      <c r="A414" s="1" t="s">
        <v>328</v>
      </c>
    </row>
    <row r="415" ht="12.75">
      <c r="A415" s="165" t="s">
        <v>329</v>
      </c>
    </row>
    <row r="416" ht="12.75">
      <c r="A416" s="165" t="s">
        <v>330</v>
      </c>
    </row>
    <row r="417" ht="12.75">
      <c r="A417" t="s">
        <v>331</v>
      </c>
    </row>
    <row r="418" ht="12.75">
      <c r="A418" t="s">
        <v>332</v>
      </c>
    </row>
    <row r="419" ht="12.75">
      <c r="A419" t="s">
        <v>333</v>
      </c>
    </row>
    <row r="421" spans="8:10" ht="12.75">
      <c r="H421" s="2"/>
      <c r="I421" s="2"/>
      <c r="J421" s="2"/>
    </row>
    <row r="422" spans="1:10" ht="12.75">
      <c r="A422" s="2"/>
      <c r="B422" s="2"/>
      <c r="C422" s="43"/>
      <c r="D422" s="2"/>
      <c r="H422" s="2"/>
      <c r="I422" s="2"/>
      <c r="J422" s="2"/>
    </row>
    <row r="423" spans="1:10" ht="12.75">
      <c r="A423" s="2"/>
      <c r="B423" s="2"/>
      <c r="C423" s="43"/>
      <c r="D423" s="2"/>
      <c r="H423" s="2"/>
      <c r="I423" s="2"/>
      <c r="J423" s="2"/>
    </row>
    <row r="424" spans="1:10" ht="12.75">
      <c r="A424" s="2"/>
      <c r="B424" s="2"/>
      <c r="C424" s="43"/>
      <c r="D424" s="2"/>
      <c r="H424" s="2"/>
      <c r="I424" s="2"/>
      <c r="J424" s="2"/>
    </row>
    <row r="425" spans="1:10" ht="12.75">
      <c r="A425" s="2"/>
      <c r="B425" s="2"/>
      <c r="C425" s="102"/>
      <c r="D425" s="2"/>
      <c r="H425" s="2"/>
      <c r="I425" s="2"/>
      <c r="J425" s="2"/>
    </row>
    <row r="426" spans="8:10" ht="12.75">
      <c r="H426" s="2"/>
      <c r="I426" s="2"/>
      <c r="J426" s="2"/>
    </row>
    <row r="427" spans="1:10" ht="15.75">
      <c r="A427" s="3" t="s">
        <v>665</v>
      </c>
      <c r="H427" s="2"/>
      <c r="I427" s="2"/>
      <c r="J427" s="2"/>
    </row>
    <row r="428" spans="8:10" ht="12.75">
      <c r="H428" s="2"/>
      <c r="I428" s="2"/>
      <c r="J428" s="2"/>
    </row>
    <row r="429" spans="8:10" ht="12.75">
      <c r="H429" s="2"/>
      <c r="I429" s="2"/>
      <c r="J429" s="2"/>
    </row>
    <row r="430" spans="1:10" ht="15.75">
      <c r="A430" s="103" t="s">
        <v>666</v>
      </c>
      <c r="H430" s="2"/>
      <c r="I430" s="2"/>
      <c r="J430" s="2"/>
    </row>
    <row r="431" spans="1:10" ht="16.5" thickBot="1">
      <c r="A431" s="103"/>
      <c r="H431" s="2"/>
      <c r="I431" s="2"/>
      <c r="J431" s="2"/>
    </row>
    <row r="432" spans="1:10" ht="13.5" thickBot="1">
      <c r="A432" s="104" t="s">
        <v>550</v>
      </c>
      <c r="B432" s="105"/>
      <c r="C432" s="105"/>
      <c r="D432" s="106"/>
      <c r="E432" s="106"/>
      <c r="F432" s="106"/>
      <c r="G432" s="7"/>
      <c r="H432" s="8" t="s">
        <v>551</v>
      </c>
      <c r="I432" s="8" t="s">
        <v>552</v>
      </c>
      <c r="J432" s="9"/>
    </row>
    <row r="433" spans="1:10" ht="16.5" thickTop="1">
      <c r="A433" s="107" t="s">
        <v>667</v>
      </c>
      <c r="B433" s="108" t="s">
        <v>668</v>
      </c>
      <c r="C433" s="109"/>
      <c r="D433" s="2"/>
      <c r="E433" s="2"/>
      <c r="F433" s="2"/>
      <c r="G433" s="11" t="s">
        <v>553</v>
      </c>
      <c r="H433" s="12" t="s">
        <v>554</v>
      </c>
      <c r="I433" s="13" t="s">
        <v>555</v>
      </c>
      <c r="J433" s="14" t="s">
        <v>556</v>
      </c>
    </row>
    <row r="434" spans="1:10" ht="12.75">
      <c r="A434" s="110"/>
      <c r="B434" s="111"/>
      <c r="C434" s="112"/>
      <c r="D434" s="16"/>
      <c r="E434" s="16"/>
      <c r="F434" s="16"/>
      <c r="G434" s="17">
        <v>37950</v>
      </c>
      <c r="H434" s="18" t="s">
        <v>557</v>
      </c>
      <c r="I434" s="19" t="s">
        <v>558</v>
      </c>
      <c r="J434" s="20" t="s">
        <v>559</v>
      </c>
    </row>
    <row r="435" spans="1:10" ht="13.5" thickBot="1">
      <c r="A435" s="113" t="s">
        <v>560</v>
      </c>
      <c r="B435" s="114"/>
      <c r="C435" s="115"/>
      <c r="D435" s="116" t="s">
        <v>561</v>
      </c>
      <c r="E435" s="24"/>
      <c r="F435" s="24"/>
      <c r="G435" s="25">
        <v>1</v>
      </c>
      <c r="H435" s="26">
        <v>2</v>
      </c>
      <c r="I435" s="27">
        <v>3</v>
      </c>
      <c r="J435" s="28">
        <v>4</v>
      </c>
    </row>
    <row r="436" spans="1:10" ht="12.75">
      <c r="A436" s="117"/>
      <c r="B436" s="118" t="s">
        <v>669</v>
      </c>
      <c r="C436" s="119"/>
      <c r="D436" s="120"/>
      <c r="E436" s="120"/>
      <c r="F436" s="120"/>
      <c r="G436" s="121">
        <f>G438+G579+G594</f>
        <v>91797</v>
      </c>
      <c r="H436" s="121">
        <f>H438+H579+H594</f>
        <v>46796</v>
      </c>
      <c r="I436" s="121">
        <f>I438+I579+I594</f>
        <v>46491</v>
      </c>
      <c r="J436" s="121">
        <f>J438+J579+J594</f>
        <v>138288</v>
      </c>
    </row>
    <row r="437" spans="1:10" ht="12.75">
      <c r="A437" s="41"/>
      <c r="B437" s="42"/>
      <c r="C437" s="2"/>
      <c r="D437" s="2"/>
      <c r="E437" s="2"/>
      <c r="F437" s="2"/>
      <c r="G437" s="68"/>
      <c r="H437" s="42"/>
      <c r="I437" s="41"/>
      <c r="J437" s="122"/>
    </row>
    <row r="438" spans="1:10" ht="15">
      <c r="A438" s="51">
        <v>600</v>
      </c>
      <c r="B438" s="53" t="s">
        <v>670</v>
      </c>
      <c r="C438" s="52"/>
      <c r="D438" s="2"/>
      <c r="E438" s="2"/>
      <c r="F438" s="2"/>
      <c r="G438" s="123">
        <f>G439+G444+G455+G458+G470+G501+G509+G517+G522+G559+G571</f>
        <v>70363</v>
      </c>
      <c r="H438" s="123">
        <f>H439+H444+H455+H458+H470+H501+H509+H517+H522+H559+H571</f>
        <v>48509</v>
      </c>
      <c r="I438" s="123">
        <f>I439+I444+I455+I458+I470+I501+I509+I517+I522+I559+I571</f>
        <v>48389</v>
      </c>
      <c r="J438" s="123">
        <f>J439+J444+J455+J458+J470+J501+J509+J517+J522+J559+J571</f>
        <v>118752</v>
      </c>
    </row>
    <row r="439" spans="1:10" ht="12.75">
      <c r="A439" s="48">
        <v>610</v>
      </c>
      <c r="B439" s="37" t="s">
        <v>671</v>
      </c>
      <c r="C439" s="36"/>
      <c r="D439" s="2"/>
      <c r="E439" s="2"/>
      <c r="F439" s="2"/>
      <c r="G439" s="124">
        <f>SUM(G440:G442)</f>
        <v>25309</v>
      </c>
      <c r="H439" s="124">
        <f>SUM(H440:H442)</f>
        <v>0</v>
      </c>
      <c r="I439" s="124">
        <f>SUM(I440:I442)</f>
        <v>0</v>
      </c>
      <c r="J439" s="124">
        <f>SUM(J440:J442)</f>
        <v>25309</v>
      </c>
    </row>
    <row r="440" spans="1:10" ht="12.75">
      <c r="A440" s="125">
        <v>611</v>
      </c>
      <c r="B440" s="126" t="s">
        <v>672</v>
      </c>
      <c r="C440" s="100"/>
      <c r="D440" s="2"/>
      <c r="E440" s="2"/>
      <c r="F440" s="2"/>
      <c r="G440" s="68">
        <f>17300+85-26</f>
        <v>17359</v>
      </c>
      <c r="H440" s="42"/>
      <c r="I440" s="41"/>
      <c r="J440" s="68">
        <f>17300+85-26</f>
        <v>17359</v>
      </c>
    </row>
    <row r="441" spans="1:10" ht="12.75">
      <c r="A441" s="125">
        <v>612</v>
      </c>
      <c r="B441" s="126" t="s">
        <v>673</v>
      </c>
      <c r="C441" s="100"/>
      <c r="D441" s="2"/>
      <c r="E441" s="2"/>
      <c r="F441" s="2"/>
      <c r="G441" s="68">
        <v>7650</v>
      </c>
      <c r="H441" s="42"/>
      <c r="I441" s="41"/>
      <c r="J441" s="68">
        <v>7650</v>
      </c>
    </row>
    <row r="442" spans="1:10" ht="12.75">
      <c r="A442" s="125">
        <v>614</v>
      </c>
      <c r="B442" s="126" t="s">
        <v>674</v>
      </c>
      <c r="C442" s="46"/>
      <c r="D442" s="2"/>
      <c r="E442" s="2"/>
      <c r="F442" s="2"/>
      <c r="G442" s="68">
        <v>300</v>
      </c>
      <c r="H442" s="42"/>
      <c r="I442" s="41"/>
      <c r="J442" s="68">
        <v>300</v>
      </c>
    </row>
    <row r="443" spans="1:10" ht="12.75">
      <c r="A443" s="41"/>
      <c r="B443" s="42"/>
      <c r="C443" s="2"/>
      <c r="D443" s="2"/>
      <c r="E443" s="2"/>
      <c r="F443" s="2"/>
      <c r="G443" s="68"/>
      <c r="H443" s="42"/>
      <c r="I443" s="41"/>
      <c r="J443" s="122"/>
    </row>
    <row r="444" spans="1:10" ht="12.75">
      <c r="A444" s="48">
        <v>620</v>
      </c>
      <c r="B444" s="37" t="s">
        <v>675</v>
      </c>
      <c r="C444" s="36"/>
      <c r="D444" s="2"/>
      <c r="E444" s="2"/>
      <c r="F444" s="2"/>
      <c r="G444" s="124">
        <f>G445+G446+G447+G448+G453</f>
        <v>9900</v>
      </c>
      <c r="H444" s="124">
        <f>H445+H446+H447+H448+H453</f>
        <v>0</v>
      </c>
      <c r="I444" s="124">
        <f>I445+I446+I447+I448+I453</f>
        <v>0</v>
      </c>
      <c r="J444" s="124">
        <f>J445+J446+J447+J448+J453</f>
        <v>9900</v>
      </c>
    </row>
    <row r="445" spans="1:10" ht="12.75">
      <c r="A445" s="61">
        <v>621</v>
      </c>
      <c r="B445" s="50" t="s">
        <v>676</v>
      </c>
      <c r="C445" s="49"/>
      <c r="D445" s="2"/>
      <c r="E445" s="2"/>
      <c r="F445" s="2"/>
      <c r="G445" s="68">
        <f>2525+9</f>
        <v>2534</v>
      </c>
      <c r="H445" s="42"/>
      <c r="I445" s="41"/>
      <c r="J445" s="68">
        <f>2525+9</f>
        <v>2534</v>
      </c>
    </row>
    <row r="446" spans="1:10" ht="12.75">
      <c r="A446" s="61">
        <v>622</v>
      </c>
      <c r="B446" s="50" t="s">
        <v>677</v>
      </c>
      <c r="C446" s="49"/>
      <c r="D446" s="2"/>
      <c r="E446" s="2"/>
      <c r="F446" s="2"/>
      <c r="G446" s="68"/>
      <c r="H446" s="42"/>
      <c r="I446" s="41"/>
      <c r="J446" s="68"/>
    </row>
    <row r="447" spans="1:10" ht="12.75">
      <c r="A447" s="61">
        <v>623</v>
      </c>
      <c r="B447" s="50" t="s">
        <v>678</v>
      </c>
      <c r="C447" s="49"/>
      <c r="D447" s="2"/>
      <c r="E447" s="2"/>
      <c r="F447" s="2"/>
      <c r="G447" s="68"/>
      <c r="H447" s="42"/>
      <c r="I447" s="41"/>
      <c r="J447" s="68"/>
    </row>
    <row r="448" spans="1:10" ht="12.75">
      <c r="A448" s="61">
        <v>625</v>
      </c>
      <c r="B448" s="50" t="s">
        <v>679</v>
      </c>
      <c r="C448" s="49"/>
      <c r="D448" s="2"/>
      <c r="E448" s="2"/>
      <c r="F448" s="2"/>
      <c r="G448" s="68">
        <f>SUM(G449:G452)</f>
        <v>7150</v>
      </c>
      <c r="H448" s="68">
        <f>SUM(H449:H452)</f>
        <v>0</v>
      </c>
      <c r="I448" s="68">
        <f>SUM(I449:I452)</f>
        <v>0</v>
      </c>
      <c r="J448" s="68">
        <f>SUM(J449:J452)</f>
        <v>7150</v>
      </c>
    </row>
    <row r="449" spans="1:10" ht="12.75">
      <c r="A449" s="45">
        <v>625001</v>
      </c>
      <c r="B449" s="47" t="s">
        <v>680</v>
      </c>
      <c r="C449" s="46"/>
      <c r="D449" s="2"/>
      <c r="E449" s="2"/>
      <c r="F449" s="2"/>
      <c r="G449" s="68">
        <f>859+3</f>
        <v>862</v>
      </c>
      <c r="H449" s="42"/>
      <c r="I449" s="41"/>
      <c r="J449" s="68">
        <f>859+3</f>
        <v>862</v>
      </c>
    </row>
    <row r="450" spans="1:10" ht="12.75">
      <c r="A450" s="45">
        <v>625002</v>
      </c>
      <c r="B450" s="47" t="s">
        <v>681</v>
      </c>
      <c r="C450" s="46"/>
      <c r="D450" s="2"/>
      <c r="E450" s="2"/>
      <c r="F450" s="2"/>
      <c r="G450" s="68">
        <f>5454+18</f>
        <v>5472</v>
      </c>
      <c r="H450" s="42"/>
      <c r="I450" s="41"/>
      <c r="J450" s="68">
        <f>5454+18</f>
        <v>5472</v>
      </c>
    </row>
    <row r="451" spans="1:10" ht="12.75">
      <c r="A451" s="45">
        <v>625003</v>
      </c>
      <c r="B451" s="47" t="s">
        <v>682</v>
      </c>
      <c r="C451" s="46"/>
      <c r="D451" s="2"/>
      <c r="E451" s="2"/>
      <c r="F451" s="2"/>
      <c r="G451" s="68">
        <v>56</v>
      </c>
      <c r="H451" s="42"/>
      <c r="I451" s="41"/>
      <c r="J451" s="68">
        <v>56</v>
      </c>
    </row>
    <row r="452" spans="1:10" ht="12.75">
      <c r="A452" s="45">
        <v>625005</v>
      </c>
      <c r="B452" s="47" t="s">
        <v>683</v>
      </c>
      <c r="C452" s="49"/>
      <c r="D452" s="2"/>
      <c r="E452" s="2"/>
      <c r="F452" s="2"/>
      <c r="G452" s="68">
        <f>757+3</f>
        <v>760</v>
      </c>
      <c r="H452" s="42"/>
      <c r="I452" s="41"/>
      <c r="J452" s="68">
        <f>757+3</f>
        <v>760</v>
      </c>
    </row>
    <row r="453" spans="1:10" ht="12.75">
      <c r="A453" s="61">
        <v>627</v>
      </c>
      <c r="B453" s="50" t="s">
        <v>684</v>
      </c>
      <c r="C453" s="49"/>
      <c r="D453" s="2"/>
      <c r="E453" s="2"/>
      <c r="F453" s="2"/>
      <c r="G453" s="68">
        <v>216</v>
      </c>
      <c r="H453" s="42"/>
      <c r="I453" s="41"/>
      <c r="J453" s="68">
        <v>216</v>
      </c>
    </row>
    <row r="454" spans="1:10" ht="12.75">
      <c r="A454" s="41"/>
      <c r="B454" s="42"/>
      <c r="C454" s="2"/>
      <c r="D454" s="2"/>
      <c r="E454" s="2"/>
      <c r="F454" s="2"/>
      <c r="G454" s="68"/>
      <c r="H454" s="42"/>
      <c r="I454" s="41"/>
      <c r="J454" s="122"/>
    </row>
    <row r="455" spans="1:10" ht="12.75">
      <c r="A455" s="48">
        <v>631</v>
      </c>
      <c r="B455" s="37" t="s">
        <v>685</v>
      </c>
      <c r="C455" s="36"/>
      <c r="D455" s="2"/>
      <c r="E455" s="2"/>
      <c r="F455" s="2"/>
      <c r="G455" s="124">
        <v>300</v>
      </c>
      <c r="H455" s="37">
        <v>0</v>
      </c>
      <c r="I455" s="48">
        <v>0</v>
      </c>
      <c r="J455" s="127">
        <v>300</v>
      </c>
    </row>
    <row r="456" spans="1:10" ht="12.75">
      <c r="A456" s="61">
        <v>631001</v>
      </c>
      <c r="B456" s="50" t="s">
        <v>686</v>
      </c>
      <c r="C456" s="36"/>
      <c r="D456" s="2"/>
      <c r="E456" s="2"/>
      <c r="F456" s="2"/>
      <c r="G456" s="68"/>
      <c r="H456" s="42"/>
      <c r="I456" s="41"/>
      <c r="J456" s="122"/>
    </row>
    <row r="457" spans="1:10" ht="12.75">
      <c r="A457" s="41"/>
      <c r="B457" s="42"/>
      <c r="C457" s="2"/>
      <c r="D457" s="2"/>
      <c r="E457" s="2"/>
      <c r="F457" s="2"/>
      <c r="G457" s="68"/>
      <c r="H457" s="42"/>
      <c r="I457" s="41"/>
      <c r="J457" s="122"/>
    </row>
    <row r="458" spans="1:10" ht="12.75">
      <c r="A458" s="48">
        <v>632</v>
      </c>
      <c r="B458" s="37" t="s">
        <v>687</v>
      </c>
      <c r="C458" s="36"/>
      <c r="D458" s="2"/>
      <c r="E458" s="2"/>
      <c r="F458" s="2"/>
      <c r="G458" s="124">
        <f>SUM(G459:G468)-G459-G464</f>
        <v>2710</v>
      </c>
      <c r="H458" s="124">
        <f>SUM(H459:H468)-H459-H464</f>
        <v>0</v>
      </c>
      <c r="I458" s="124">
        <f>SUM(I459:I468)-I459-I464</f>
        <v>0</v>
      </c>
      <c r="J458" s="124">
        <f>SUM(J459:J468)-J459-J464</f>
        <v>2710</v>
      </c>
    </row>
    <row r="459" spans="1:10" ht="12.75">
      <c r="A459" s="61">
        <v>632001</v>
      </c>
      <c r="B459" s="50" t="s">
        <v>688</v>
      </c>
      <c r="C459" s="49"/>
      <c r="D459" s="49"/>
      <c r="E459" s="49"/>
      <c r="F459" s="49"/>
      <c r="G459" s="68">
        <f>SUM(G460:G462)</f>
        <v>1130</v>
      </c>
      <c r="H459" s="68">
        <f>SUM(H460:H462)</f>
        <v>0</v>
      </c>
      <c r="I459" s="68">
        <f>SUM(I460:I462)</f>
        <v>0</v>
      </c>
      <c r="J459" s="68">
        <f>SUM(J460:J462)</f>
        <v>1130</v>
      </c>
    </row>
    <row r="460" spans="1:10" ht="12.75">
      <c r="A460" s="41"/>
      <c r="B460" s="47" t="s">
        <v>689</v>
      </c>
      <c r="C460" s="46"/>
      <c r="D460" s="2"/>
      <c r="E460" s="2"/>
      <c r="F460" s="2"/>
      <c r="G460" s="128">
        <v>700</v>
      </c>
      <c r="H460" s="42"/>
      <c r="I460" s="41"/>
      <c r="J460" s="128">
        <v>700</v>
      </c>
    </row>
    <row r="461" spans="1:10" ht="12.75">
      <c r="A461" s="45"/>
      <c r="B461" s="47" t="s">
        <v>690</v>
      </c>
      <c r="C461" s="46"/>
      <c r="D461" s="2"/>
      <c r="E461" s="2"/>
      <c r="F461" s="2"/>
      <c r="G461" s="128">
        <v>130</v>
      </c>
      <c r="H461" s="42"/>
      <c r="I461" s="41"/>
      <c r="J461" s="128">
        <v>130</v>
      </c>
    </row>
    <row r="462" spans="1:10" ht="12.75">
      <c r="A462" s="45"/>
      <c r="B462" s="47" t="s">
        <v>691</v>
      </c>
      <c r="C462" s="46"/>
      <c r="D462" s="2"/>
      <c r="E462" s="2"/>
      <c r="F462" s="2"/>
      <c r="G462" s="128">
        <v>300</v>
      </c>
      <c r="H462" s="129"/>
      <c r="I462" s="60"/>
      <c r="J462" s="128">
        <v>300</v>
      </c>
    </row>
    <row r="463" spans="1:10" ht="12.75">
      <c r="A463" s="61">
        <v>632002</v>
      </c>
      <c r="B463" s="50" t="s">
        <v>692</v>
      </c>
      <c r="C463" s="46"/>
      <c r="D463" s="2"/>
      <c r="E463" s="2"/>
      <c r="F463" s="2"/>
      <c r="G463" s="68">
        <v>60</v>
      </c>
      <c r="H463" s="68">
        <v>0</v>
      </c>
      <c r="I463" s="68">
        <v>0</v>
      </c>
      <c r="J463" s="68">
        <v>60</v>
      </c>
    </row>
    <row r="464" spans="1:10" ht="12.75">
      <c r="A464" s="61">
        <v>632003</v>
      </c>
      <c r="B464" s="50" t="s">
        <v>693</v>
      </c>
      <c r="C464" s="46"/>
      <c r="D464" s="2"/>
      <c r="E464" s="2"/>
      <c r="F464" s="2"/>
      <c r="G464" s="68">
        <f>SUM(G465:G468)</f>
        <v>1520</v>
      </c>
      <c r="H464" s="68">
        <f>SUM(H465:H468)</f>
        <v>0</v>
      </c>
      <c r="I464" s="68">
        <f>SUM(I465:I468)</f>
        <v>0</v>
      </c>
      <c r="J464" s="68">
        <f>SUM(J465:J468)</f>
        <v>1520</v>
      </c>
    </row>
    <row r="465" spans="1:10" ht="12.75">
      <c r="A465" s="41"/>
      <c r="B465" s="47" t="s">
        <v>694</v>
      </c>
      <c r="C465" s="46"/>
      <c r="D465" s="2"/>
      <c r="E465" s="2"/>
      <c r="F465" s="2"/>
      <c r="G465" s="128">
        <v>900</v>
      </c>
      <c r="H465" s="130"/>
      <c r="I465" s="131"/>
      <c r="J465" s="132">
        <f>G465+I465</f>
        <v>900</v>
      </c>
    </row>
    <row r="466" spans="1:10" ht="12.75">
      <c r="A466" s="45"/>
      <c r="B466" s="47" t="s">
        <v>695</v>
      </c>
      <c r="C466" s="46"/>
      <c r="D466" s="2"/>
      <c r="E466" s="2"/>
      <c r="F466" s="2"/>
      <c r="G466" s="128">
        <v>20</v>
      </c>
      <c r="H466" s="42"/>
      <c r="I466" s="41"/>
      <c r="J466" s="132">
        <f>G466+I466</f>
        <v>20</v>
      </c>
    </row>
    <row r="467" spans="1:10" ht="12.75">
      <c r="A467" s="45"/>
      <c r="B467" s="47" t="s">
        <v>696</v>
      </c>
      <c r="C467" s="46"/>
      <c r="D467" s="2"/>
      <c r="E467" s="2"/>
      <c r="F467" s="2"/>
      <c r="G467" s="128">
        <v>500</v>
      </c>
      <c r="H467" s="42"/>
      <c r="I467" s="41"/>
      <c r="J467" s="132">
        <f>G467+I467</f>
        <v>500</v>
      </c>
    </row>
    <row r="468" spans="1:10" ht="12.75">
      <c r="A468" s="45"/>
      <c r="B468" s="47" t="s">
        <v>697</v>
      </c>
      <c r="C468" s="46"/>
      <c r="D468" s="2"/>
      <c r="E468" s="2"/>
      <c r="F468" s="2"/>
      <c r="G468" s="128">
        <v>100</v>
      </c>
      <c r="H468" s="42"/>
      <c r="I468" s="41"/>
      <c r="J468" s="132">
        <f>G468+I468</f>
        <v>100</v>
      </c>
    </row>
    <row r="469" spans="1:10" ht="12.75">
      <c r="A469" s="41"/>
      <c r="B469" s="42"/>
      <c r="C469" s="2"/>
      <c r="D469" s="2"/>
      <c r="E469" s="2"/>
      <c r="F469" s="2"/>
      <c r="G469" s="68"/>
      <c r="H469" s="42"/>
      <c r="I469" s="41"/>
      <c r="J469" s="122"/>
    </row>
    <row r="470" spans="1:10" ht="12.75">
      <c r="A470" s="48">
        <v>633</v>
      </c>
      <c r="B470" s="37" t="s">
        <v>698</v>
      </c>
      <c r="C470" s="36"/>
      <c r="D470" s="2"/>
      <c r="E470" s="2"/>
      <c r="F470" s="2"/>
      <c r="G470" s="124">
        <f>SUM(G471:G491)-2179</f>
        <v>4685</v>
      </c>
      <c r="H470" s="124">
        <f>SUM(H471:H491)-H475</f>
        <v>1250</v>
      </c>
      <c r="I470" s="124">
        <f>SUM(I471:I491)-I475</f>
        <v>1250</v>
      </c>
      <c r="J470" s="124">
        <f>SUM(J471:J491)-J475</f>
        <v>5935</v>
      </c>
    </row>
    <row r="471" spans="1:10" ht="12.75">
      <c r="A471" s="45">
        <v>633002</v>
      </c>
      <c r="B471" s="47" t="s">
        <v>699</v>
      </c>
      <c r="C471" s="46"/>
      <c r="D471" s="2"/>
      <c r="E471" s="2"/>
      <c r="F471" s="2"/>
      <c r="G471" s="68">
        <v>200</v>
      </c>
      <c r="H471" s="42"/>
      <c r="I471" s="41"/>
      <c r="J471" s="68">
        <f>G471+I471</f>
        <v>200</v>
      </c>
    </row>
    <row r="472" spans="1:10" ht="12.75">
      <c r="A472" s="45">
        <v>633003</v>
      </c>
      <c r="B472" s="47" t="s">
        <v>700</v>
      </c>
      <c r="C472" s="46"/>
      <c r="D472" s="2"/>
      <c r="E472" s="2"/>
      <c r="F472" s="2"/>
      <c r="G472" s="68">
        <v>50</v>
      </c>
      <c r="H472" s="42"/>
      <c r="I472" s="41"/>
      <c r="J472" s="68">
        <f aca="true" t="shared" si="0" ref="J472:J493">G472+I472</f>
        <v>50</v>
      </c>
    </row>
    <row r="473" spans="1:10" ht="12.75">
      <c r="A473" s="45">
        <v>633004</v>
      </c>
      <c r="B473" s="47" t="s">
        <v>701</v>
      </c>
      <c r="C473" s="46"/>
      <c r="D473" s="2"/>
      <c r="E473" s="2"/>
      <c r="F473" s="2"/>
      <c r="G473" s="68">
        <v>220</v>
      </c>
      <c r="H473" s="42"/>
      <c r="I473" s="41"/>
      <c r="J473" s="68">
        <f t="shared" si="0"/>
        <v>220</v>
      </c>
    </row>
    <row r="474" spans="1:10" ht="12.75">
      <c r="A474" s="45">
        <v>633001</v>
      </c>
      <c r="B474" s="47" t="s">
        <v>702</v>
      </c>
      <c r="C474" s="46"/>
      <c r="D474" s="2"/>
      <c r="E474" s="2"/>
      <c r="F474" s="2"/>
      <c r="G474" s="68">
        <v>500</v>
      </c>
      <c r="H474" s="133">
        <v>1200</v>
      </c>
      <c r="I474" s="68">
        <v>1200</v>
      </c>
      <c r="J474" s="68">
        <f t="shared" si="0"/>
        <v>1700</v>
      </c>
    </row>
    <row r="475" spans="1:10" ht="12.75">
      <c r="A475" s="45">
        <v>633006</v>
      </c>
      <c r="B475" s="47" t="s">
        <v>703</v>
      </c>
      <c r="C475" s="46"/>
      <c r="D475" s="2"/>
      <c r="E475" s="2"/>
      <c r="F475" s="2"/>
      <c r="G475" s="68">
        <f>SUM(G476:G486)</f>
        <v>2179</v>
      </c>
      <c r="H475" s="42"/>
      <c r="I475" s="41"/>
      <c r="J475" s="68">
        <f t="shared" si="0"/>
        <v>2179</v>
      </c>
    </row>
    <row r="476" spans="1:10" ht="12.75">
      <c r="A476" s="56"/>
      <c r="B476" s="58" t="s">
        <v>704</v>
      </c>
      <c r="C476" s="57"/>
      <c r="D476" s="2"/>
      <c r="E476" s="2"/>
      <c r="F476" s="2"/>
      <c r="G476" s="128">
        <v>180</v>
      </c>
      <c r="H476" s="42"/>
      <c r="I476" s="41"/>
      <c r="J476" s="68">
        <f t="shared" si="0"/>
        <v>180</v>
      </c>
    </row>
    <row r="477" spans="1:10" ht="12.75">
      <c r="A477" s="56"/>
      <c r="B477" s="58" t="s">
        <v>705</v>
      </c>
      <c r="C477" s="57"/>
      <c r="D477" s="2"/>
      <c r="E477" s="2"/>
      <c r="F477" s="2"/>
      <c r="G477" s="128">
        <v>180</v>
      </c>
      <c r="H477" s="42"/>
      <c r="I477" s="41"/>
      <c r="J477" s="68">
        <f t="shared" si="0"/>
        <v>180</v>
      </c>
    </row>
    <row r="478" spans="1:10" ht="12.75">
      <c r="A478" s="56"/>
      <c r="B478" s="58" t="s">
        <v>706</v>
      </c>
      <c r="C478" s="57"/>
      <c r="D478" s="2"/>
      <c r="E478" s="2"/>
      <c r="F478" s="2"/>
      <c r="G478" s="128">
        <v>650</v>
      </c>
      <c r="H478" s="42"/>
      <c r="I478" s="41"/>
      <c r="J478" s="68">
        <f t="shared" si="0"/>
        <v>650</v>
      </c>
    </row>
    <row r="479" spans="1:10" ht="12.75">
      <c r="A479" s="56"/>
      <c r="B479" s="58" t="s">
        <v>707</v>
      </c>
      <c r="C479" s="57"/>
      <c r="D479" s="2"/>
      <c r="E479" s="2"/>
      <c r="F479" s="2"/>
      <c r="G479" s="128">
        <v>15</v>
      </c>
      <c r="H479" s="42"/>
      <c r="I479" s="41"/>
      <c r="J479" s="68">
        <f t="shared" si="0"/>
        <v>15</v>
      </c>
    </row>
    <row r="480" spans="1:10" ht="12.75">
      <c r="A480" s="56"/>
      <c r="B480" s="58" t="s">
        <v>708</v>
      </c>
      <c r="C480" s="57"/>
      <c r="D480" s="2"/>
      <c r="E480" s="2"/>
      <c r="F480" s="2"/>
      <c r="G480" s="128">
        <v>120</v>
      </c>
      <c r="H480" s="42"/>
      <c r="I480" s="41"/>
      <c r="J480" s="68">
        <f t="shared" si="0"/>
        <v>120</v>
      </c>
    </row>
    <row r="481" spans="1:10" ht="12.75">
      <c r="A481" s="45"/>
      <c r="B481" s="63" t="s">
        <v>709</v>
      </c>
      <c r="C481" s="46"/>
      <c r="D481" s="2"/>
      <c r="E481" s="2"/>
      <c r="F481" s="2"/>
      <c r="G481" s="128">
        <v>400</v>
      </c>
      <c r="H481" s="42"/>
      <c r="I481" s="41"/>
      <c r="J481" s="68">
        <f t="shared" si="0"/>
        <v>400</v>
      </c>
    </row>
    <row r="482" spans="1:10" ht="12.75">
      <c r="A482" s="45"/>
      <c r="B482" s="63" t="s">
        <v>710</v>
      </c>
      <c r="C482" s="46"/>
      <c r="D482" s="2"/>
      <c r="E482" s="2"/>
      <c r="F482" s="2"/>
      <c r="G482" s="128">
        <v>280</v>
      </c>
      <c r="H482" s="63"/>
      <c r="I482" s="56"/>
      <c r="J482" s="68">
        <f t="shared" si="0"/>
        <v>280</v>
      </c>
    </row>
    <row r="483" spans="1:10" ht="12.75">
      <c r="A483" s="45"/>
      <c r="B483" s="63" t="s">
        <v>711</v>
      </c>
      <c r="C483" s="46"/>
      <c r="D483" s="2"/>
      <c r="E483" s="2"/>
      <c r="F483" s="2"/>
      <c r="G483" s="128">
        <v>250</v>
      </c>
      <c r="H483" s="42"/>
      <c r="I483" s="41"/>
      <c r="J483" s="68">
        <f t="shared" si="0"/>
        <v>250</v>
      </c>
    </row>
    <row r="484" spans="1:10" ht="12.75">
      <c r="A484" s="45"/>
      <c r="B484" s="63" t="s">
        <v>712</v>
      </c>
      <c r="C484" s="46"/>
      <c r="D484" s="2"/>
      <c r="E484" s="2"/>
      <c r="F484" s="2"/>
      <c r="G484" s="128">
        <v>4</v>
      </c>
      <c r="H484" s="42"/>
      <c r="I484" s="41"/>
      <c r="J484" s="68">
        <f t="shared" si="0"/>
        <v>4</v>
      </c>
    </row>
    <row r="485" spans="1:10" ht="12.75">
      <c r="A485" s="45"/>
      <c r="B485" s="63" t="s">
        <v>713</v>
      </c>
      <c r="C485" s="46"/>
      <c r="D485" s="2"/>
      <c r="E485" s="2"/>
      <c r="F485" s="2"/>
      <c r="G485" s="128">
        <v>0</v>
      </c>
      <c r="H485" s="42"/>
      <c r="I485" s="41"/>
      <c r="J485" s="68">
        <f t="shared" si="0"/>
        <v>0</v>
      </c>
    </row>
    <row r="486" spans="1:10" ht="12.75">
      <c r="A486" s="45"/>
      <c r="B486" s="58" t="s">
        <v>714</v>
      </c>
      <c r="C486" s="46"/>
      <c r="D486" s="2"/>
      <c r="E486" s="2"/>
      <c r="F486" s="2"/>
      <c r="G486" s="128">
        <v>100</v>
      </c>
      <c r="H486" s="42"/>
      <c r="I486" s="41"/>
      <c r="J486" s="68">
        <f t="shared" si="0"/>
        <v>100</v>
      </c>
    </row>
    <row r="487" spans="1:10" ht="12.75">
      <c r="A487" s="45">
        <v>633009</v>
      </c>
      <c r="B487" s="47" t="s">
        <v>715</v>
      </c>
      <c r="C487" s="46"/>
      <c r="D487" s="2"/>
      <c r="E487" s="2"/>
      <c r="F487" s="2"/>
      <c r="G487" s="68">
        <v>320</v>
      </c>
      <c r="H487" s="47">
        <v>50</v>
      </c>
      <c r="I487" s="45">
        <v>50</v>
      </c>
      <c r="J487" s="68">
        <f t="shared" si="0"/>
        <v>370</v>
      </c>
    </row>
    <row r="488" spans="1:10" ht="12.75">
      <c r="A488" s="45">
        <v>633010</v>
      </c>
      <c r="B488" s="47" t="s">
        <v>716</v>
      </c>
      <c r="C488" s="46"/>
      <c r="D488" s="2"/>
      <c r="E488" s="2"/>
      <c r="F488" s="2"/>
      <c r="G488" s="68">
        <v>16</v>
      </c>
      <c r="H488" s="42"/>
      <c r="I488" s="41"/>
      <c r="J488" s="68">
        <f t="shared" si="0"/>
        <v>16</v>
      </c>
    </row>
    <row r="489" spans="1:10" ht="12.75">
      <c r="A489" s="45">
        <v>633011</v>
      </c>
      <c r="B489" s="47" t="s">
        <v>717</v>
      </c>
      <c r="C489" s="46"/>
      <c r="D489" s="2"/>
      <c r="E489" s="2"/>
      <c r="F489" s="2"/>
      <c r="G489" s="128">
        <v>180</v>
      </c>
      <c r="H489" s="42"/>
      <c r="I489" s="41"/>
      <c r="J489" s="68">
        <f t="shared" si="0"/>
        <v>180</v>
      </c>
    </row>
    <row r="490" spans="1:10" ht="12.75">
      <c r="A490" s="45">
        <v>633013</v>
      </c>
      <c r="B490" s="47" t="s">
        <v>718</v>
      </c>
      <c r="C490" s="46"/>
      <c r="D490" s="2"/>
      <c r="E490" s="2"/>
      <c r="F490" s="2"/>
      <c r="G490" s="68">
        <v>400</v>
      </c>
      <c r="H490" s="42"/>
      <c r="I490" s="41"/>
      <c r="J490" s="68">
        <f t="shared" si="0"/>
        <v>400</v>
      </c>
    </row>
    <row r="491" spans="1:10" ht="12.75">
      <c r="A491" s="45">
        <v>633016</v>
      </c>
      <c r="B491" s="47" t="s">
        <v>719</v>
      </c>
      <c r="C491" s="46"/>
      <c r="D491" s="2"/>
      <c r="E491" s="2"/>
      <c r="F491" s="2"/>
      <c r="G491" s="68">
        <f>SUM(G492:G493)</f>
        <v>620</v>
      </c>
      <c r="H491" s="42"/>
      <c r="I491" s="41"/>
      <c r="J491" s="68">
        <f t="shared" si="0"/>
        <v>620</v>
      </c>
    </row>
    <row r="492" spans="1:10" ht="12.75">
      <c r="A492" s="45"/>
      <c r="B492" s="134" t="s">
        <v>720</v>
      </c>
      <c r="C492" s="46"/>
      <c r="D492" s="2"/>
      <c r="E492" s="2"/>
      <c r="F492" s="2"/>
      <c r="G492" s="128">
        <v>450</v>
      </c>
      <c r="H492" s="42"/>
      <c r="I492" s="41"/>
      <c r="J492" s="68">
        <f t="shared" si="0"/>
        <v>450</v>
      </c>
    </row>
    <row r="493" spans="1:10" ht="13.5" thickBot="1">
      <c r="A493" s="135"/>
      <c r="B493" s="136" t="s">
        <v>721</v>
      </c>
      <c r="C493" s="137"/>
      <c r="D493" s="24"/>
      <c r="E493" s="24"/>
      <c r="F493" s="24"/>
      <c r="G493" s="138">
        <v>170</v>
      </c>
      <c r="H493" s="70"/>
      <c r="I493" s="69"/>
      <c r="J493" s="139">
        <f t="shared" si="0"/>
        <v>170</v>
      </c>
    </row>
    <row r="494" spans="1:10" ht="12.75">
      <c r="A494" s="46"/>
      <c r="B494" s="140"/>
      <c r="C494" s="46"/>
      <c r="D494" s="2"/>
      <c r="E494" s="2"/>
      <c r="F494" s="2"/>
      <c r="G494" s="59"/>
      <c r="H494" s="2"/>
      <c r="I494" s="2"/>
      <c r="J494" s="59"/>
    </row>
    <row r="495" spans="1:10" ht="13.5" thickBot="1">
      <c r="A495" s="137"/>
      <c r="B495" s="140"/>
      <c r="C495" s="46"/>
      <c r="D495" s="2"/>
      <c r="E495" s="2"/>
      <c r="F495" s="2"/>
      <c r="G495" s="59"/>
      <c r="H495" s="2"/>
      <c r="I495" s="2"/>
      <c r="J495" s="59"/>
    </row>
    <row r="496" spans="1:10" ht="13.5" thickBot="1">
      <c r="A496" s="141"/>
      <c r="B496" s="105"/>
      <c r="C496" s="105"/>
      <c r="D496" s="106"/>
      <c r="E496" s="106"/>
      <c r="F496" s="106"/>
      <c r="G496" s="7"/>
      <c r="H496" s="8" t="s">
        <v>551</v>
      </c>
      <c r="I496" s="8" t="s">
        <v>552</v>
      </c>
      <c r="J496" s="9"/>
    </row>
    <row r="497" spans="1:10" ht="16.5" thickTop="1">
      <c r="A497" s="107" t="s">
        <v>667</v>
      </c>
      <c r="B497" s="108" t="s">
        <v>668</v>
      </c>
      <c r="C497" s="109"/>
      <c r="D497" s="2"/>
      <c r="E497" s="2"/>
      <c r="F497" s="2"/>
      <c r="G497" s="11" t="s">
        <v>553</v>
      </c>
      <c r="H497" s="4" t="s">
        <v>554</v>
      </c>
      <c r="I497" s="5" t="s">
        <v>555</v>
      </c>
      <c r="J497" s="14" t="s">
        <v>556</v>
      </c>
    </row>
    <row r="498" spans="1:10" ht="12.75">
      <c r="A498" s="110"/>
      <c r="B498" s="111"/>
      <c r="C498" s="112"/>
      <c r="D498" s="16"/>
      <c r="E498" s="16"/>
      <c r="F498" s="16"/>
      <c r="G498" s="17">
        <v>37950</v>
      </c>
      <c r="H498" s="15" t="s">
        <v>557</v>
      </c>
      <c r="I498" s="76" t="s">
        <v>558</v>
      </c>
      <c r="J498" s="20" t="s">
        <v>559</v>
      </c>
    </row>
    <row r="499" spans="1:10" ht="13.5" thickBot="1">
      <c r="A499" s="113" t="s">
        <v>560</v>
      </c>
      <c r="B499" s="114"/>
      <c r="C499" s="115"/>
      <c r="D499" s="116" t="s">
        <v>561</v>
      </c>
      <c r="E499" s="24"/>
      <c r="F499" s="24"/>
      <c r="G499" s="25">
        <v>1</v>
      </c>
      <c r="H499" s="26">
        <v>2</v>
      </c>
      <c r="I499" s="27">
        <v>3</v>
      </c>
      <c r="J499" s="28">
        <v>4</v>
      </c>
    </row>
    <row r="500" spans="1:10" ht="12.75">
      <c r="A500" s="142"/>
      <c r="B500" s="142"/>
      <c r="C500" s="143"/>
      <c r="D500" s="6"/>
      <c r="E500" s="6"/>
      <c r="F500" s="32"/>
      <c r="G500" s="144"/>
      <c r="H500" s="13"/>
      <c r="I500" s="6"/>
      <c r="J500" s="145"/>
    </row>
    <row r="501" spans="1:10" ht="12.75">
      <c r="A501" s="37">
        <v>634</v>
      </c>
      <c r="B501" s="37" t="s">
        <v>722</v>
      </c>
      <c r="C501" s="36"/>
      <c r="D501" s="2"/>
      <c r="E501" s="2"/>
      <c r="F501" s="38"/>
      <c r="G501" s="146">
        <f>SUM(G503:G507)</f>
        <v>692</v>
      </c>
      <c r="H501" s="124">
        <f>SUM(H503:H507)</f>
        <v>0</v>
      </c>
      <c r="I501" s="146">
        <f>SUM(I503:I507)</f>
        <v>0</v>
      </c>
      <c r="J501" s="124">
        <f>SUM(J503:J507)</f>
        <v>692</v>
      </c>
    </row>
    <row r="502" spans="1:10" ht="12.75">
      <c r="A502" s="47">
        <v>634001</v>
      </c>
      <c r="B502" s="50" t="s">
        <v>723</v>
      </c>
      <c r="C502" s="49"/>
      <c r="D502" s="49"/>
      <c r="E502" s="49"/>
      <c r="F502" s="82"/>
      <c r="G502" s="67"/>
      <c r="H502" s="41"/>
      <c r="I502" s="2"/>
      <c r="J502" s="65"/>
    </row>
    <row r="503" spans="1:10" ht="12.75">
      <c r="A503" s="42"/>
      <c r="B503" s="47" t="s">
        <v>724</v>
      </c>
      <c r="C503" s="46"/>
      <c r="D503" s="2"/>
      <c r="E503" s="2"/>
      <c r="F503" s="38"/>
      <c r="G503" s="67">
        <v>350</v>
      </c>
      <c r="H503" s="41"/>
      <c r="I503" s="2"/>
      <c r="J503" s="68">
        <v>350</v>
      </c>
    </row>
    <row r="504" spans="1:10" ht="12.75">
      <c r="A504" s="47"/>
      <c r="B504" s="47" t="s">
        <v>725</v>
      </c>
      <c r="C504" s="46"/>
      <c r="D504" s="2"/>
      <c r="E504" s="2"/>
      <c r="F504" s="38"/>
      <c r="G504" s="67">
        <v>10</v>
      </c>
      <c r="H504" s="41"/>
      <c r="I504" s="2"/>
      <c r="J504" s="68">
        <v>10</v>
      </c>
    </row>
    <row r="505" spans="1:10" ht="12.75">
      <c r="A505" s="47">
        <v>634002</v>
      </c>
      <c r="B505" s="47" t="s">
        <v>726</v>
      </c>
      <c r="C505" s="46"/>
      <c r="D505" s="2"/>
      <c r="E505" s="2"/>
      <c r="F505" s="38"/>
      <c r="G505" s="67">
        <v>200</v>
      </c>
      <c r="H505" s="41"/>
      <c r="I505" s="2"/>
      <c r="J505" s="68">
        <v>200</v>
      </c>
    </row>
    <row r="506" spans="1:10" ht="12.75">
      <c r="A506" s="47">
        <v>634003</v>
      </c>
      <c r="B506" s="47" t="s">
        <v>727</v>
      </c>
      <c r="C506" s="46"/>
      <c r="D506" s="2"/>
      <c r="E506" s="2"/>
      <c r="F506" s="38"/>
      <c r="G506" s="67">
        <v>30</v>
      </c>
      <c r="H506" s="41"/>
      <c r="I506" s="2"/>
      <c r="J506" s="68">
        <v>30</v>
      </c>
    </row>
    <row r="507" spans="1:10" ht="12.75">
      <c r="A507" s="47"/>
      <c r="B507" s="47" t="s">
        <v>728</v>
      </c>
      <c r="C507" s="46"/>
      <c r="D507" s="2"/>
      <c r="E507" s="2"/>
      <c r="F507" s="38"/>
      <c r="G507" s="67">
        <v>102</v>
      </c>
      <c r="H507" s="41"/>
      <c r="I507" s="2"/>
      <c r="J507" s="68">
        <v>102</v>
      </c>
    </row>
    <row r="508" spans="1:10" ht="12.75">
      <c r="A508" s="47"/>
      <c r="B508" s="47"/>
      <c r="C508" s="46"/>
      <c r="D508" s="2"/>
      <c r="E508" s="2"/>
      <c r="F508" s="38"/>
      <c r="G508" s="67"/>
      <c r="H508" s="41"/>
      <c r="I508" s="2"/>
      <c r="J508" s="44"/>
    </row>
    <row r="509" spans="1:10" ht="12.75">
      <c r="A509" s="37">
        <v>635</v>
      </c>
      <c r="B509" s="37" t="s">
        <v>729</v>
      </c>
      <c r="C509" s="36"/>
      <c r="D509" s="2"/>
      <c r="E509" s="2"/>
      <c r="F509" s="38"/>
      <c r="G509" s="146">
        <f>SUM(G510:G515)</f>
        <v>1280</v>
      </c>
      <c r="H509" s="124">
        <f>SUM(H510:H515)</f>
        <v>1120</v>
      </c>
      <c r="I509" s="146">
        <f>SUM(I510:I515)</f>
        <v>1000</v>
      </c>
      <c r="J509" s="124">
        <f>SUM(J510:J515)</f>
        <v>2280</v>
      </c>
    </row>
    <row r="510" spans="1:10" ht="12.75">
      <c r="A510" s="47">
        <v>635001</v>
      </c>
      <c r="B510" s="47" t="s">
        <v>730</v>
      </c>
      <c r="C510" s="46"/>
      <c r="D510" s="2"/>
      <c r="E510" s="2"/>
      <c r="F510" s="38"/>
      <c r="G510" s="67">
        <v>30</v>
      </c>
      <c r="H510" s="41"/>
      <c r="I510" s="2"/>
      <c r="J510" s="68">
        <f>G510+I510</f>
        <v>30</v>
      </c>
    </row>
    <row r="511" spans="1:10" ht="12.75">
      <c r="A511" s="47">
        <v>635002</v>
      </c>
      <c r="B511" s="47" t="s">
        <v>731</v>
      </c>
      <c r="C511" s="46"/>
      <c r="D511" s="2"/>
      <c r="E511" s="2"/>
      <c r="F511" s="38"/>
      <c r="G511" s="67">
        <v>700</v>
      </c>
      <c r="H511" s="41"/>
      <c r="I511" s="2"/>
      <c r="J511" s="68">
        <f>G511+I511</f>
        <v>700</v>
      </c>
    </row>
    <row r="512" spans="1:10" ht="12.75">
      <c r="A512" s="47">
        <v>635004</v>
      </c>
      <c r="B512" s="47" t="s">
        <v>732</v>
      </c>
      <c r="C512" s="46"/>
      <c r="D512" s="2"/>
      <c r="E512" s="2"/>
      <c r="F512" s="38"/>
      <c r="G512" s="67">
        <v>250</v>
      </c>
      <c r="H512" s="41"/>
      <c r="I512" s="2"/>
      <c r="J512" s="68">
        <f>G512+I512</f>
        <v>250</v>
      </c>
    </row>
    <row r="513" spans="1:10" ht="12.75">
      <c r="A513" s="47">
        <v>635003</v>
      </c>
      <c r="B513" s="47" t="s">
        <v>733</v>
      </c>
      <c r="C513" s="46"/>
      <c r="D513" s="2"/>
      <c r="E513" s="2"/>
      <c r="F513" s="38"/>
      <c r="G513" s="67">
        <v>100</v>
      </c>
      <c r="H513" s="41"/>
      <c r="I513" s="2"/>
      <c r="J513" s="68">
        <f>G513+I513</f>
        <v>100</v>
      </c>
    </row>
    <row r="514" spans="1:10" ht="12.75">
      <c r="A514" s="47">
        <v>635006</v>
      </c>
      <c r="B514" s="47" t="s">
        <v>734</v>
      </c>
      <c r="C514" s="46"/>
      <c r="D514" s="2"/>
      <c r="E514" s="2"/>
      <c r="F514" s="38"/>
      <c r="G514" s="67">
        <v>200</v>
      </c>
      <c r="H514" s="41">
        <v>120</v>
      </c>
      <c r="I514" s="2">
        <v>0</v>
      </c>
      <c r="J514" s="68">
        <f>G514+I514</f>
        <v>200</v>
      </c>
    </row>
    <row r="515" spans="1:10" ht="12.75">
      <c r="A515" s="47"/>
      <c r="B515" s="47" t="s">
        <v>735</v>
      </c>
      <c r="C515" s="46"/>
      <c r="D515" s="2"/>
      <c r="E515" s="2"/>
      <c r="F515" s="38"/>
      <c r="G515" s="67">
        <v>0</v>
      </c>
      <c r="H515" s="41">
        <v>1000</v>
      </c>
      <c r="I515" s="2">
        <v>1000</v>
      </c>
      <c r="J515" s="68">
        <v>1000</v>
      </c>
    </row>
    <row r="516" spans="1:10" ht="12.75">
      <c r="A516" s="147"/>
      <c r="B516" s="147"/>
      <c r="C516" s="80"/>
      <c r="D516" s="2"/>
      <c r="E516" s="2"/>
      <c r="F516" s="38"/>
      <c r="G516" s="67"/>
      <c r="H516" s="41"/>
      <c r="I516" s="2"/>
      <c r="J516" s="44"/>
    </row>
    <row r="517" spans="1:10" ht="12.75">
      <c r="A517" s="37">
        <v>636</v>
      </c>
      <c r="B517" s="37" t="s">
        <v>736</v>
      </c>
      <c r="C517" s="36"/>
      <c r="D517" s="2"/>
      <c r="E517" s="2"/>
      <c r="F517" s="38"/>
      <c r="G517" s="146">
        <f>SUM(G518:G520)</f>
        <v>535</v>
      </c>
      <c r="H517" s="124">
        <f>SUM(H518:H520)</f>
        <v>0</v>
      </c>
      <c r="I517" s="146">
        <f>SUM(I518:I520)</f>
        <v>0</v>
      </c>
      <c r="J517" s="124">
        <f>SUM(J518:J520)</f>
        <v>535</v>
      </c>
    </row>
    <row r="518" spans="1:10" ht="12.75">
      <c r="A518" s="50">
        <v>636001</v>
      </c>
      <c r="B518" s="50" t="s">
        <v>734</v>
      </c>
      <c r="C518" s="36"/>
      <c r="D518" s="2"/>
      <c r="E518" s="2"/>
      <c r="F518" s="38"/>
      <c r="G518" s="67">
        <v>381</v>
      </c>
      <c r="H518" s="41"/>
      <c r="I518" s="2"/>
      <c r="J518" s="68">
        <f>G518+I518</f>
        <v>381</v>
      </c>
    </row>
    <row r="519" spans="1:10" ht="12.75">
      <c r="A519" s="50">
        <v>636002</v>
      </c>
      <c r="B519" s="50" t="s">
        <v>737</v>
      </c>
      <c r="C519" s="36"/>
      <c r="D519" s="2"/>
      <c r="E519" s="2"/>
      <c r="F519" s="38"/>
      <c r="G519" s="67">
        <v>70</v>
      </c>
      <c r="H519" s="41"/>
      <c r="I519" s="2"/>
      <c r="J519" s="68">
        <v>70</v>
      </c>
    </row>
    <row r="520" spans="1:10" ht="12.75">
      <c r="A520" s="47">
        <v>636004</v>
      </c>
      <c r="B520" s="47" t="s">
        <v>738</v>
      </c>
      <c r="C520" s="46"/>
      <c r="D520" s="2"/>
      <c r="E520" s="2"/>
      <c r="F520" s="38"/>
      <c r="G520" s="67">
        <v>84</v>
      </c>
      <c r="H520" s="41"/>
      <c r="I520" s="2"/>
      <c r="J520" s="68">
        <v>84</v>
      </c>
    </row>
    <row r="521" spans="1:10" ht="12.75">
      <c r="A521" s="42"/>
      <c r="B521" s="42"/>
      <c r="C521" s="2"/>
      <c r="D521" s="2"/>
      <c r="E521" s="2"/>
      <c r="F521" s="38"/>
      <c r="G521" s="67"/>
      <c r="H521" s="41"/>
      <c r="I521" s="2"/>
      <c r="J521" s="44"/>
    </row>
    <row r="522" spans="1:10" ht="12.75">
      <c r="A522" s="37">
        <v>637</v>
      </c>
      <c r="B522" s="37" t="s">
        <v>739</v>
      </c>
      <c r="C522" s="36"/>
      <c r="D522" s="2"/>
      <c r="E522" s="2"/>
      <c r="F522" s="38"/>
      <c r="G522" s="146">
        <f>SUM(G523:G557)-G526-G535</f>
        <v>18712</v>
      </c>
      <c r="H522" s="124">
        <f>SUM(H523:H557)-H526-H535</f>
        <v>45371</v>
      </c>
      <c r="I522" s="146">
        <f>SUM(I523:I557)-I526-I535</f>
        <v>45371</v>
      </c>
      <c r="J522" s="124">
        <f>SUM(J523:J557)-J526-J535</f>
        <v>64083</v>
      </c>
    </row>
    <row r="523" spans="1:10" ht="12.75">
      <c r="A523" s="47">
        <v>637001</v>
      </c>
      <c r="B523" s="47" t="s">
        <v>740</v>
      </c>
      <c r="C523" s="46"/>
      <c r="D523" s="2"/>
      <c r="E523" s="2"/>
      <c r="F523" s="38"/>
      <c r="G523" s="67">
        <f>250+530-80</f>
        <v>700</v>
      </c>
      <c r="H523" s="41"/>
      <c r="I523" s="2"/>
      <c r="J523" s="44">
        <f>G523+I523</f>
        <v>700</v>
      </c>
    </row>
    <row r="524" spans="1:10" ht="12.75">
      <c r="A524" s="42">
        <v>637002</v>
      </c>
      <c r="B524" s="47" t="s">
        <v>741</v>
      </c>
      <c r="C524" s="46"/>
      <c r="D524" s="2"/>
      <c r="E524" s="2"/>
      <c r="F524" s="38"/>
      <c r="G524" s="67"/>
      <c r="H524" s="45"/>
      <c r="I524" s="46"/>
      <c r="J524" s="44"/>
    </row>
    <row r="525" spans="1:10" ht="12.75">
      <c r="A525" s="42">
        <v>637003</v>
      </c>
      <c r="B525" s="47" t="s">
        <v>742</v>
      </c>
      <c r="C525" s="46"/>
      <c r="D525" s="2"/>
      <c r="E525" s="2"/>
      <c r="F525" s="38"/>
      <c r="G525" s="67">
        <v>0</v>
      </c>
      <c r="H525" s="41">
        <f>30+150+15</f>
        <v>195</v>
      </c>
      <c r="I525" s="2">
        <f>30+150+15</f>
        <v>195</v>
      </c>
      <c r="J525" s="44">
        <f>G525+I525</f>
        <v>195</v>
      </c>
    </row>
    <row r="526" spans="1:10" ht="12.75">
      <c r="A526" s="47">
        <v>637004</v>
      </c>
      <c r="B526" s="47" t="s">
        <v>743</v>
      </c>
      <c r="C526" s="46"/>
      <c r="D526" s="2"/>
      <c r="E526" s="2"/>
      <c r="F526" s="38"/>
      <c r="G526" s="67">
        <f>SUM(G527:G534)</f>
        <v>333</v>
      </c>
      <c r="H526" s="68">
        <f>SUM(H527:H534)</f>
        <v>5540</v>
      </c>
      <c r="I526" s="67">
        <f>SUM(I527:I534)</f>
        <v>5540</v>
      </c>
      <c r="J526" s="68">
        <f>SUM(J527:J534)</f>
        <v>5873</v>
      </c>
    </row>
    <row r="527" spans="1:10" ht="12.75">
      <c r="A527" s="47"/>
      <c r="B527" s="130" t="s">
        <v>744</v>
      </c>
      <c r="C527" s="148"/>
      <c r="D527" s="57"/>
      <c r="E527" s="57"/>
      <c r="F527" s="83"/>
      <c r="G527" s="149">
        <v>20</v>
      </c>
      <c r="H527" s="41"/>
      <c r="I527" s="2"/>
      <c r="J527" s="44">
        <f>G527+I527</f>
        <v>20</v>
      </c>
    </row>
    <row r="528" spans="1:10" ht="12.75">
      <c r="A528" s="47"/>
      <c r="B528" s="130" t="s">
        <v>745</v>
      </c>
      <c r="C528" s="148"/>
      <c r="D528" s="57"/>
      <c r="E528" s="57"/>
      <c r="F528" s="83"/>
      <c r="G528" s="149">
        <v>3</v>
      </c>
      <c r="H528" s="41"/>
      <c r="I528" s="2"/>
      <c r="J528" s="44">
        <f>G528+I528</f>
        <v>3</v>
      </c>
    </row>
    <row r="529" spans="1:10" ht="12.75">
      <c r="A529" s="47"/>
      <c r="B529" s="130" t="s">
        <v>746</v>
      </c>
      <c r="C529" s="148"/>
      <c r="D529" s="57"/>
      <c r="E529" s="57"/>
      <c r="F529" s="83"/>
      <c r="G529" s="149">
        <v>0</v>
      </c>
      <c r="H529" s="44">
        <f>5200</f>
        <v>5200</v>
      </c>
      <c r="I529" s="43">
        <v>5200</v>
      </c>
      <c r="J529" s="44">
        <f>G529+I529</f>
        <v>5200</v>
      </c>
    </row>
    <row r="530" spans="1:10" ht="12.75">
      <c r="A530" s="47"/>
      <c r="B530" s="130" t="s">
        <v>747</v>
      </c>
      <c r="C530" s="148"/>
      <c r="D530" s="57"/>
      <c r="E530" s="57"/>
      <c r="F530" s="83"/>
      <c r="G530" s="149">
        <v>150</v>
      </c>
      <c r="H530" s="45"/>
      <c r="I530" s="46"/>
      <c r="J530" s="44">
        <f>G530+I530</f>
        <v>150</v>
      </c>
    </row>
    <row r="531" spans="1:10" ht="12.75">
      <c r="A531" s="47"/>
      <c r="B531" s="130" t="s">
        <v>748</v>
      </c>
      <c r="C531" s="148"/>
      <c r="D531" s="57"/>
      <c r="E531" s="57"/>
      <c r="F531" s="83"/>
      <c r="G531" s="149">
        <v>160</v>
      </c>
      <c r="H531" s="45"/>
      <c r="I531" s="46"/>
      <c r="J531" s="44">
        <f aca="true" t="shared" si="1" ref="J531:J557">G531+I531</f>
        <v>160</v>
      </c>
    </row>
    <row r="532" spans="1:10" ht="12.75">
      <c r="A532" s="47"/>
      <c r="B532" s="130" t="s">
        <v>749</v>
      </c>
      <c r="C532" s="148"/>
      <c r="D532" s="57"/>
      <c r="E532" s="57"/>
      <c r="F532" s="83"/>
      <c r="G532" s="149">
        <v>0</v>
      </c>
      <c r="H532" s="45">
        <v>60</v>
      </c>
      <c r="I532" s="46">
        <v>60</v>
      </c>
      <c r="J532" s="44">
        <f t="shared" si="1"/>
        <v>60</v>
      </c>
    </row>
    <row r="533" spans="1:10" ht="12.75">
      <c r="A533" s="47"/>
      <c r="B533" s="130" t="s">
        <v>750</v>
      </c>
      <c r="C533" s="148"/>
      <c r="D533" s="57"/>
      <c r="E533" s="57"/>
      <c r="F533" s="83"/>
      <c r="G533" s="149">
        <v>0</v>
      </c>
      <c r="H533" s="45">
        <v>100</v>
      </c>
      <c r="I533" s="46">
        <v>100</v>
      </c>
      <c r="J533" s="44">
        <f t="shared" si="1"/>
        <v>100</v>
      </c>
    </row>
    <row r="534" spans="1:10" ht="12.75">
      <c r="A534" s="47"/>
      <c r="B534" s="130" t="s">
        <v>751</v>
      </c>
      <c r="C534" s="148"/>
      <c r="D534" s="57"/>
      <c r="E534" s="57"/>
      <c r="F534" s="83"/>
      <c r="G534" s="149">
        <v>0</v>
      </c>
      <c r="H534" s="45">
        <f>30+150</f>
        <v>180</v>
      </c>
      <c r="I534" s="46">
        <v>180</v>
      </c>
      <c r="J534" s="44">
        <f t="shared" si="1"/>
        <v>180</v>
      </c>
    </row>
    <row r="535" spans="1:10" ht="12.75">
      <c r="A535" s="47">
        <v>637005</v>
      </c>
      <c r="B535" s="47" t="s">
        <v>752</v>
      </c>
      <c r="C535" s="46"/>
      <c r="D535" s="2"/>
      <c r="E535" s="2"/>
      <c r="F535" s="38"/>
      <c r="G535" s="67">
        <f>SUM(G536:G543)</f>
        <v>5830</v>
      </c>
      <c r="H535" s="68">
        <f>SUM(H536:H543)</f>
        <v>-100</v>
      </c>
      <c r="I535" s="67">
        <f>SUM(I536:I543)</f>
        <v>-100</v>
      </c>
      <c r="J535" s="44">
        <f t="shared" si="1"/>
        <v>5730</v>
      </c>
    </row>
    <row r="536" spans="1:10" ht="12.75">
      <c r="A536" s="47"/>
      <c r="B536" s="130" t="s">
        <v>753</v>
      </c>
      <c r="C536" s="148"/>
      <c r="D536" s="57"/>
      <c r="E536" s="57"/>
      <c r="F536" s="83"/>
      <c r="G536" s="149">
        <v>25</v>
      </c>
      <c r="H536" s="41"/>
      <c r="I536" s="2"/>
      <c r="J536" s="44">
        <f t="shared" si="1"/>
        <v>25</v>
      </c>
    </row>
    <row r="537" spans="1:10" ht="12.75">
      <c r="A537" s="47"/>
      <c r="B537" s="130" t="s">
        <v>754</v>
      </c>
      <c r="C537" s="148"/>
      <c r="D537" s="57"/>
      <c r="E537" s="57"/>
      <c r="F537" s="83"/>
      <c r="G537" s="149">
        <v>100</v>
      </c>
      <c r="H537" s="41">
        <v>-100</v>
      </c>
      <c r="I537" s="2">
        <v>-100</v>
      </c>
      <c r="J537" s="44">
        <f t="shared" si="1"/>
        <v>0</v>
      </c>
    </row>
    <row r="538" spans="1:10" ht="12.75">
      <c r="A538" s="47"/>
      <c r="B538" s="130" t="s">
        <v>755</v>
      </c>
      <c r="C538" s="148"/>
      <c r="D538" s="57"/>
      <c r="E538" s="57"/>
      <c r="F538" s="83"/>
      <c r="G538" s="149">
        <v>20</v>
      </c>
      <c r="H538" s="41"/>
      <c r="I538" s="2"/>
      <c r="J538" s="44">
        <f t="shared" si="1"/>
        <v>20</v>
      </c>
    </row>
    <row r="539" spans="1:10" ht="12.75">
      <c r="A539" s="47"/>
      <c r="B539" s="130" t="s">
        <v>756</v>
      </c>
      <c r="C539" s="148"/>
      <c r="D539" s="57"/>
      <c r="E539" s="57"/>
      <c r="F539" s="83"/>
      <c r="G539" s="149">
        <f>400+60</f>
        <v>460</v>
      </c>
      <c r="H539" s="41"/>
      <c r="I539" s="2"/>
      <c r="J539" s="44">
        <f t="shared" si="1"/>
        <v>460</v>
      </c>
    </row>
    <row r="540" spans="1:10" ht="12.75">
      <c r="A540" s="47"/>
      <c r="B540" s="130" t="s">
        <v>757</v>
      </c>
      <c r="C540" s="148"/>
      <c r="D540" s="57"/>
      <c r="E540" s="57"/>
      <c r="F540" s="83"/>
      <c r="G540" s="149">
        <v>200</v>
      </c>
      <c r="H540" s="41"/>
      <c r="I540" s="2"/>
      <c r="J540" s="44">
        <f t="shared" si="1"/>
        <v>200</v>
      </c>
    </row>
    <row r="541" spans="1:10" ht="12.75">
      <c r="A541" s="47"/>
      <c r="B541" s="130" t="s">
        <v>758</v>
      </c>
      <c r="C541" s="148"/>
      <c r="D541" s="57"/>
      <c r="E541" s="57"/>
      <c r="F541" s="83"/>
      <c r="G541" s="149">
        <v>59</v>
      </c>
      <c r="H541" s="41"/>
      <c r="I541" s="2"/>
      <c r="J541" s="44">
        <f t="shared" si="1"/>
        <v>59</v>
      </c>
    </row>
    <row r="542" spans="1:10" ht="12.75">
      <c r="A542" s="47"/>
      <c r="B542" s="130" t="s">
        <v>759</v>
      </c>
      <c r="C542" s="148"/>
      <c r="D542" s="57"/>
      <c r="E542" s="57"/>
      <c r="F542" s="83"/>
      <c r="G542" s="149">
        <v>50</v>
      </c>
      <c r="H542" s="41"/>
      <c r="I542" s="2"/>
      <c r="J542" s="44">
        <f t="shared" si="1"/>
        <v>50</v>
      </c>
    </row>
    <row r="543" spans="1:10" ht="12.75">
      <c r="A543" s="47"/>
      <c r="B543" s="130" t="s">
        <v>760</v>
      </c>
      <c r="C543" s="148"/>
      <c r="D543" s="57"/>
      <c r="E543" s="57"/>
      <c r="F543" s="83"/>
      <c r="G543" s="149">
        <f>4500+116+300</f>
        <v>4916</v>
      </c>
      <c r="H543" s="41"/>
      <c r="I543" s="2"/>
      <c r="J543" s="44">
        <f t="shared" si="1"/>
        <v>4916</v>
      </c>
    </row>
    <row r="544" spans="1:10" ht="12.75">
      <c r="A544" s="47">
        <v>637009</v>
      </c>
      <c r="B544" s="47" t="s">
        <v>761</v>
      </c>
      <c r="C544" s="46"/>
      <c r="D544" s="2"/>
      <c r="E544" s="2"/>
      <c r="F544" s="38"/>
      <c r="G544" s="67">
        <v>10</v>
      </c>
      <c r="H544" s="41"/>
      <c r="I544" s="2"/>
      <c r="J544" s="44">
        <f t="shared" si="1"/>
        <v>10</v>
      </c>
    </row>
    <row r="545" spans="1:10" ht="12.75">
      <c r="A545" s="47">
        <v>637011</v>
      </c>
      <c r="B545" s="47" t="s">
        <v>762</v>
      </c>
      <c r="C545" s="46"/>
      <c r="D545" s="2"/>
      <c r="E545" s="2"/>
      <c r="F545" s="38"/>
      <c r="G545" s="67">
        <v>25</v>
      </c>
      <c r="H545" s="41"/>
      <c r="I545" s="2"/>
      <c r="J545" s="44">
        <f t="shared" si="1"/>
        <v>25</v>
      </c>
    </row>
    <row r="546" spans="1:10" ht="12.75">
      <c r="A546" s="47"/>
      <c r="B546" s="47" t="s">
        <v>763</v>
      </c>
      <c r="C546" s="46"/>
      <c r="D546" s="2"/>
      <c r="E546" s="2"/>
      <c r="F546" s="38"/>
      <c r="G546" s="67">
        <v>20</v>
      </c>
      <c r="H546" s="41"/>
      <c r="I546" s="2"/>
      <c r="J546" s="44">
        <f t="shared" si="1"/>
        <v>20</v>
      </c>
    </row>
    <row r="547" spans="1:10" ht="12.75">
      <c r="A547" s="47"/>
      <c r="B547" s="47" t="s">
        <v>764</v>
      </c>
      <c r="C547" s="46"/>
      <c r="D547" s="2"/>
      <c r="E547" s="2"/>
      <c r="F547" s="38"/>
      <c r="G547" s="67">
        <v>0</v>
      </c>
      <c r="H547" s="41">
        <v>20</v>
      </c>
      <c r="I547" s="2">
        <v>20</v>
      </c>
      <c r="J547" s="44">
        <f t="shared" si="1"/>
        <v>20</v>
      </c>
    </row>
    <row r="548" spans="1:10" ht="12.75">
      <c r="A548" s="47">
        <v>637013</v>
      </c>
      <c r="B548" s="47" t="s">
        <v>765</v>
      </c>
      <c r="C548" s="46"/>
      <c r="D548" s="2"/>
      <c r="E548" s="2"/>
      <c r="F548" s="38"/>
      <c r="G548" s="67">
        <v>120</v>
      </c>
      <c r="H548" s="41">
        <v>-7</v>
      </c>
      <c r="I548" s="2">
        <v>-7</v>
      </c>
      <c r="J548" s="44">
        <f t="shared" si="1"/>
        <v>113</v>
      </c>
    </row>
    <row r="549" spans="1:10" ht="12.75">
      <c r="A549" s="47">
        <v>637012</v>
      </c>
      <c r="B549" s="47" t="s">
        <v>766</v>
      </c>
      <c r="C549" s="46"/>
      <c r="D549" s="2"/>
      <c r="E549" s="2"/>
      <c r="F549" s="38"/>
      <c r="G549" s="67">
        <v>300</v>
      </c>
      <c r="H549" s="41">
        <v>475</v>
      </c>
      <c r="I549" s="2">
        <v>475</v>
      </c>
      <c r="J549" s="44">
        <f t="shared" si="1"/>
        <v>775</v>
      </c>
    </row>
    <row r="550" spans="1:10" ht="12.75">
      <c r="A550" s="47"/>
      <c r="B550" s="47" t="s">
        <v>767</v>
      </c>
      <c r="C550" s="46"/>
      <c r="D550" s="2"/>
      <c r="E550" s="2"/>
      <c r="F550" s="38"/>
      <c r="G550" s="67">
        <v>5497</v>
      </c>
      <c r="H550" s="41">
        <v>85</v>
      </c>
      <c r="I550" s="2">
        <v>85</v>
      </c>
      <c r="J550" s="44">
        <f t="shared" si="1"/>
        <v>5582</v>
      </c>
    </row>
    <row r="551" spans="1:10" ht="12.75">
      <c r="A551" s="47"/>
      <c r="B551" s="47" t="s">
        <v>768</v>
      </c>
      <c r="C551" s="46"/>
      <c r="D551" s="2"/>
      <c r="E551" s="2"/>
      <c r="F551" s="38"/>
      <c r="G551" s="67">
        <v>300</v>
      </c>
      <c r="H551" s="41"/>
      <c r="I551" s="2"/>
      <c r="J551" s="44">
        <f t="shared" si="1"/>
        <v>300</v>
      </c>
    </row>
    <row r="552" spans="1:10" ht="12.75">
      <c r="A552" s="47">
        <v>637014</v>
      </c>
      <c r="B552" s="47" t="s">
        <v>769</v>
      </c>
      <c r="C552" s="46"/>
      <c r="D552" s="2"/>
      <c r="E552" s="2"/>
      <c r="F552" s="38"/>
      <c r="G552" s="67">
        <v>1660</v>
      </c>
      <c r="H552" s="41"/>
      <c r="I552" s="2"/>
      <c r="J552" s="44">
        <f t="shared" si="1"/>
        <v>1660</v>
      </c>
    </row>
    <row r="553" spans="1:10" ht="12.75">
      <c r="A553" s="47">
        <v>637015</v>
      </c>
      <c r="B553" s="47" t="s">
        <v>770</v>
      </c>
      <c r="C553" s="46"/>
      <c r="D553" s="2"/>
      <c r="E553" s="2"/>
      <c r="F553" s="38"/>
      <c r="G553" s="67">
        <v>217</v>
      </c>
      <c r="H553" s="41"/>
      <c r="I553" s="2"/>
      <c r="J553" s="44">
        <f t="shared" si="1"/>
        <v>217</v>
      </c>
    </row>
    <row r="554" spans="1:10" ht="12.75">
      <c r="A554" s="47">
        <v>637016</v>
      </c>
      <c r="B554" s="47" t="s">
        <v>771</v>
      </c>
      <c r="C554" s="46"/>
      <c r="D554" s="2"/>
      <c r="E554" s="2"/>
      <c r="F554" s="38"/>
      <c r="G554" s="67">
        <v>350</v>
      </c>
      <c r="H554" s="41"/>
      <c r="I554" s="2"/>
      <c r="J554" s="44">
        <f t="shared" si="1"/>
        <v>350</v>
      </c>
    </row>
    <row r="555" spans="1:10" ht="12.75">
      <c r="A555" s="47">
        <v>637018</v>
      </c>
      <c r="B555" s="47" t="s">
        <v>772</v>
      </c>
      <c r="C555" s="46"/>
      <c r="D555" s="2"/>
      <c r="E555" s="2"/>
      <c r="F555" s="38"/>
      <c r="G555" s="67">
        <v>0</v>
      </c>
      <c r="H555" s="44">
        <f>400+38750+13</f>
        <v>39163</v>
      </c>
      <c r="I555" s="43">
        <f>400+38750+13</f>
        <v>39163</v>
      </c>
      <c r="J555" s="44">
        <f t="shared" si="1"/>
        <v>39163</v>
      </c>
    </row>
    <row r="556" spans="1:10" ht="12.75">
      <c r="A556" s="47">
        <v>637026</v>
      </c>
      <c r="B556" s="47" t="s">
        <v>773</v>
      </c>
      <c r="C556" s="46"/>
      <c r="D556" s="2"/>
      <c r="E556" s="2"/>
      <c r="F556" s="38"/>
      <c r="G556" s="67">
        <v>2150</v>
      </c>
      <c r="H556" s="41"/>
      <c r="I556" s="2"/>
      <c r="J556" s="44">
        <f t="shared" si="1"/>
        <v>2150</v>
      </c>
    </row>
    <row r="557" spans="1:10" ht="12.75">
      <c r="A557" s="47">
        <v>637027</v>
      </c>
      <c r="B557" s="47" t="s">
        <v>774</v>
      </c>
      <c r="C557" s="46"/>
      <c r="D557" s="2"/>
      <c r="E557" s="2"/>
      <c r="F557" s="38"/>
      <c r="G557" s="43">
        <f>600+600</f>
        <v>1200</v>
      </c>
      <c r="H557" s="41"/>
      <c r="I557" s="2"/>
      <c r="J557" s="44">
        <f t="shared" si="1"/>
        <v>1200</v>
      </c>
    </row>
    <row r="558" spans="1:10" ht="12.75">
      <c r="A558" s="42"/>
      <c r="B558" s="42"/>
      <c r="C558" s="2"/>
      <c r="D558" s="2"/>
      <c r="E558" s="2"/>
      <c r="F558" s="38"/>
      <c r="G558" s="2"/>
      <c r="H558" s="41"/>
      <c r="I558" s="2"/>
      <c r="J558" s="41"/>
    </row>
    <row r="559" spans="1:10" ht="12.75">
      <c r="A559" s="37">
        <v>642</v>
      </c>
      <c r="B559" s="37" t="s">
        <v>775</v>
      </c>
      <c r="C559" s="36"/>
      <c r="D559" s="2"/>
      <c r="E559" s="2"/>
      <c r="F559" s="38"/>
      <c r="G559" s="146">
        <f>SUM(G560:G564)</f>
        <v>1357</v>
      </c>
      <c r="H559" s="124">
        <f>SUM(H560:H564)</f>
        <v>219</v>
      </c>
      <c r="I559" s="146">
        <f>SUM(I560:I564)</f>
        <v>219</v>
      </c>
      <c r="J559" s="124">
        <f>SUM(J560:J564)</f>
        <v>1576</v>
      </c>
    </row>
    <row r="560" spans="1:10" ht="12.75">
      <c r="A560" s="47">
        <v>642006</v>
      </c>
      <c r="B560" s="47" t="s">
        <v>776</v>
      </c>
      <c r="C560" s="46"/>
      <c r="D560" s="2"/>
      <c r="E560" s="2"/>
      <c r="F560" s="38"/>
      <c r="G560" s="67">
        <f>377+20</f>
        <v>397</v>
      </c>
      <c r="H560" s="41">
        <v>3</v>
      </c>
      <c r="I560" s="2">
        <v>3</v>
      </c>
      <c r="J560" s="68">
        <f>G560+I560</f>
        <v>400</v>
      </c>
    </row>
    <row r="561" spans="1:10" ht="12.75">
      <c r="A561" s="47">
        <v>642002</v>
      </c>
      <c r="B561" s="47" t="s">
        <v>777</v>
      </c>
      <c r="C561" s="46"/>
      <c r="D561" s="2"/>
      <c r="E561" s="2"/>
      <c r="F561" s="38"/>
      <c r="G561" s="67">
        <v>60</v>
      </c>
      <c r="H561" s="41">
        <f>-60+53</f>
        <v>-7</v>
      </c>
      <c r="I561" s="2">
        <f>-60+53</f>
        <v>-7</v>
      </c>
      <c r="J561" s="68">
        <f>G561+I561</f>
        <v>53</v>
      </c>
    </row>
    <row r="562" spans="1:10" ht="12.75">
      <c r="A562" s="47">
        <v>642012</v>
      </c>
      <c r="B562" s="47" t="s">
        <v>778</v>
      </c>
      <c r="C562" s="46"/>
      <c r="D562" s="2"/>
      <c r="E562" s="2"/>
      <c r="F562" s="38"/>
      <c r="G562" s="67">
        <v>900</v>
      </c>
      <c r="H562" s="41"/>
      <c r="I562" s="2"/>
      <c r="J562" s="68">
        <f>G562+I562</f>
        <v>900</v>
      </c>
    </row>
    <row r="563" spans="1:10" ht="12.75">
      <c r="A563" s="47">
        <v>642009</v>
      </c>
      <c r="B563" s="47" t="s">
        <v>779</v>
      </c>
      <c r="C563" s="46"/>
      <c r="D563" s="2"/>
      <c r="E563" s="2"/>
      <c r="F563" s="38"/>
      <c r="G563" s="67">
        <v>0</v>
      </c>
      <c r="H563" s="41">
        <v>223</v>
      </c>
      <c r="I563" s="2">
        <v>223</v>
      </c>
      <c r="J563" s="68">
        <f>G563+I563</f>
        <v>223</v>
      </c>
    </row>
    <row r="564" spans="1:10" ht="13.5" thickBot="1">
      <c r="A564" s="150">
        <v>642200</v>
      </c>
      <c r="B564" s="150" t="s">
        <v>780</v>
      </c>
      <c r="C564" s="137"/>
      <c r="D564" s="24"/>
      <c r="E564" s="24"/>
      <c r="F564" s="71"/>
      <c r="G564" s="151">
        <v>0</v>
      </c>
      <c r="H564" s="69"/>
      <c r="I564" s="24"/>
      <c r="J564" s="139">
        <f>G564+I564</f>
        <v>0</v>
      </c>
    </row>
    <row r="565" spans="1:10" ht="13.5" thickBot="1">
      <c r="A565" s="2"/>
      <c r="H565" s="2"/>
      <c r="I565" s="2"/>
      <c r="J565" s="2"/>
    </row>
    <row r="566" spans="1:10" ht="13.5" thickBot="1">
      <c r="A566" s="104" t="s">
        <v>550</v>
      </c>
      <c r="B566" s="105"/>
      <c r="C566" s="105"/>
      <c r="D566" s="106"/>
      <c r="E566" s="106"/>
      <c r="F566" s="106"/>
      <c r="G566" s="7"/>
      <c r="H566" s="8" t="s">
        <v>551</v>
      </c>
      <c r="I566" s="8" t="s">
        <v>552</v>
      </c>
      <c r="J566" s="9"/>
    </row>
    <row r="567" spans="1:10" ht="16.5" thickTop="1">
      <c r="A567" s="107" t="s">
        <v>667</v>
      </c>
      <c r="B567" s="108" t="s">
        <v>668</v>
      </c>
      <c r="C567" s="109"/>
      <c r="D567" s="2"/>
      <c r="E567" s="2"/>
      <c r="F567" s="2"/>
      <c r="G567" s="11" t="s">
        <v>553</v>
      </c>
      <c r="H567" s="4" t="s">
        <v>554</v>
      </c>
      <c r="I567" s="5" t="s">
        <v>555</v>
      </c>
      <c r="J567" s="14" t="s">
        <v>556</v>
      </c>
    </row>
    <row r="568" spans="1:10" ht="12.75">
      <c r="A568" s="110"/>
      <c r="B568" s="111"/>
      <c r="C568" s="112"/>
      <c r="D568" s="16"/>
      <c r="E568" s="16"/>
      <c r="F568" s="16"/>
      <c r="G568" s="17">
        <v>37950</v>
      </c>
      <c r="H568" s="15" t="s">
        <v>557</v>
      </c>
      <c r="I568" s="76" t="s">
        <v>558</v>
      </c>
      <c r="J568" s="20" t="s">
        <v>559</v>
      </c>
    </row>
    <row r="569" spans="1:10" ht="13.5" thickBot="1">
      <c r="A569" s="113" t="s">
        <v>560</v>
      </c>
      <c r="B569" s="114"/>
      <c r="C569" s="115"/>
      <c r="D569" s="116" t="s">
        <v>561</v>
      </c>
      <c r="E569" s="24"/>
      <c r="F569" s="24"/>
      <c r="G569" s="25">
        <v>1</v>
      </c>
      <c r="H569" s="26">
        <v>2</v>
      </c>
      <c r="I569" s="27">
        <v>3</v>
      </c>
      <c r="J569" s="28">
        <v>4</v>
      </c>
    </row>
    <row r="570" spans="1:10" ht="12.75">
      <c r="A570" s="152"/>
      <c r="B570" s="143"/>
      <c r="C570" s="143"/>
      <c r="D570" s="6"/>
      <c r="E570" s="6"/>
      <c r="F570" s="6"/>
      <c r="G570" s="41"/>
      <c r="H570" s="12"/>
      <c r="I570" s="13"/>
      <c r="J570" s="32"/>
    </row>
    <row r="571" spans="1:10" ht="12.75">
      <c r="A571" s="48">
        <v>650</v>
      </c>
      <c r="B571" s="36" t="s">
        <v>781</v>
      </c>
      <c r="C571" s="36"/>
      <c r="D571" s="2"/>
      <c r="E571" s="2"/>
      <c r="F571" s="2"/>
      <c r="G571" s="124">
        <f>G572</f>
        <v>4883</v>
      </c>
      <c r="H571" s="124">
        <f>H572</f>
        <v>549</v>
      </c>
      <c r="I571" s="124">
        <f>I572</f>
        <v>549</v>
      </c>
      <c r="J571" s="124">
        <f>J572</f>
        <v>5432</v>
      </c>
    </row>
    <row r="572" spans="1:10" ht="12.75">
      <c r="A572" s="45">
        <v>651002</v>
      </c>
      <c r="B572" s="46" t="s">
        <v>782</v>
      </c>
      <c r="C572" s="46"/>
      <c r="D572" s="2"/>
      <c r="E572" s="2"/>
      <c r="F572" s="2"/>
      <c r="G572" s="68">
        <f>SUM(G573:G577)</f>
        <v>4883</v>
      </c>
      <c r="H572" s="68">
        <f>SUM(H573:H577)</f>
        <v>549</v>
      </c>
      <c r="I572" s="68">
        <f>SUM(I573:I577)</f>
        <v>549</v>
      </c>
      <c r="J572" s="68">
        <f>SUM(J573:J577)</f>
        <v>5432</v>
      </c>
    </row>
    <row r="573" spans="1:10" ht="12.75">
      <c r="A573" s="45"/>
      <c r="B573" s="153" t="s">
        <v>783</v>
      </c>
      <c r="C573" s="46"/>
      <c r="D573" s="2"/>
      <c r="E573" s="2"/>
      <c r="F573" s="2"/>
      <c r="G573" s="68">
        <v>1798</v>
      </c>
      <c r="H573" s="42">
        <v>552</v>
      </c>
      <c r="I573" s="41">
        <v>552</v>
      </c>
      <c r="J573" s="68">
        <v>2350</v>
      </c>
    </row>
    <row r="574" spans="1:10" ht="12.75">
      <c r="A574" s="45"/>
      <c r="B574" s="57" t="s">
        <v>784</v>
      </c>
      <c r="C574" s="46"/>
      <c r="D574" s="2"/>
      <c r="E574" s="2"/>
      <c r="F574" s="2"/>
      <c r="G574" s="68">
        <v>1431</v>
      </c>
      <c r="H574" s="42">
        <v>-466</v>
      </c>
      <c r="I574" s="41">
        <v>-466</v>
      </c>
      <c r="J574" s="68">
        <v>965</v>
      </c>
    </row>
    <row r="575" spans="1:10" ht="12.75">
      <c r="A575" s="45"/>
      <c r="B575" s="57" t="s">
        <v>785</v>
      </c>
      <c r="C575" s="46"/>
      <c r="D575" s="2"/>
      <c r="E575" s="2"/>
      <c r="F575" s="2"/>
      <c r="G575" s="68"/>
      <c r="H575" s="154">
        <v>192</v>
      </c>
      <c r="I575" s="44">
        <v>192</v>
      </c>
      <c r="J575" s="68">
        <v>192</v>
      </c>
    </row>
    <row r="576" spans="1:10" ht="12.75">
      <c r="A576" s="45"/>
      <c r="B576" s="57" t="s">
        <v>786</v>
      </c>
      <c r="C576" s="46"/>
      <c r="D576" s="2"/>
      <c r="E576" s="2"/>
      <c r="F576" s="2"/>
      <c r="G576" s="68"/>
      <c r="H576" s="154">
        <v>271</v>
      </c>
      <c r="I576" s="44">
        <v>271</v>
      </c>
      <c r="J576" s="68">
        <v>271</v>
      </c>
    </row>
    <row r="577" spans="1:10" ht="12.75">
      <c r="A577" s="56"/>
      <c r="B577" s="153" t="s">
        <v>787</v>
      </c>
      <c r="C577" s="57"/>
      <c r="D577" s="2"/>
      <c r="E577" s="2"/>
      <c r="F577" s="2"/>
      <c r="G577" s="68">
        <v>1654</v>
      </c>
      <c r="H577" s="42"/>
      <c r="I577" s="41"/>
      <c r="J577" s="68">
        <v>1654</v>
      </c>
    </row>
    <row r="578" spans="1:10" ht="12.75">
      <c r="A578" s="41"/>
      <c r="B578" s="2"/>
      <c r="C578" s="2"/>
      <c r="D578" s="2"/>
      <c r="E578" s="2"/>
      <c r="F578" s="2"/>
      <c r="G578" s="68"/>
      <c r="H578" s="42"/>
      <c r="I578" s="41"/>
      <c r="J578" s="122"/>
    </row>
    <row r="579" spans="1:10" ht="15">
      <c r="A579" s="51">
        <v>700</v>
      </c>
      <c r="B579" s="52" t="s">
        <v>788</v>
      </c>
      <c r="C579" s="52"/>
      <c r="D579" s="2"/>
      <c r="E579" s="2"/>
      <c r="F579" s="2"/>
      <c r="G579" s="123">
        <f>G580+G583+G590</f>
        <v>2930</v>
      </c>
      <c r="H579" s="123">
        <f>H580+H583+H590</f>
        <v>756</v>
      </c>
      <c r="I579" s="123">
        <f>I580+I583+I590</f>
        <v>571</v>
      </c>
      <c r="J579" s="123">
        <f>J580+J583+J590</f>
        <v>3501</v>
      </c>
    </row>
    <row r="580" spans="1:10" ht="12.75">
      <c r="A580" s="48">
        <v>711</v>
      </c>
      <c r="B580" s="36" t="s">
        <v>789</v>
      </c>
      <c r="C580" s="36"/>
      <c r="D580" s="2"/>
      <c r="E580" s="2"/>
      <c r="F580" s="2"/>
      <c r="G580" s="124">
        <f>G581</f>
        <v>1230</v>
      </c>
      <c r="H580" s="155">
        <f>H581</f>
        <v>485</v>
      </c>
      <c r="I580" s="124">
        <f>I581</f>
        <v>300</v>
      </c>
      <c r="J580" s="156">
        <f>J581</f>
        <v>1530</v>
      </c>
    </row>
    <row r="581" spans="1:10" ht="12.75">
      <c r="A581" s="45">
        <v>711003</v>
      </c>
      <c r="B581" s="46" t="s">
        <v>790</v>
      </c>
      <c r="C581" s="46"/>
      <c r="D581" s="2"/>
      <c r="E581" s="2"/>
      <c r="F581" s="2"/>
      <c r="G581" s="68">
        <v>1230</v>
      </c>
      <c r="H581" s="42">
        <f>185+300</f>
        <v>485</v>
      </c>
      <c r="I581" s="41">
        <v>300</v>
      </c>
      <c r="J581" s="122">
        <f>G581+I581</f>
        <v>1530</v>
      </c>
    </row>
    <row r="582" spans="1:10" ht="12.75">
      <c r="A582" s="45"/>
      <c r="B582" s="46"/>
      <c r="C582" s="46"/>
      <c r="D582" s="2"/>
      <c r="E582" s="2"/>
      <c r="F582" s="2"/>
      <c r="G582" s="68"/>
      <c r="H582" s="42"/>
      <c r="I582" s="41"/>
      <c r="J582" s="122"/>
    </row>
    <row r="583" spans="1:10" ht="12.75">
      <c r="A583" s="48">
        <v>713</v>
      </c>
      <c r="B583" s="36" t="s">
        <v>791</v>
      </c>
      <c r="C583" s="36"/>
      <c r="D583" s="2"/>
      <c r="E583" s="2"/>
      <c r="F583" s="2"/>
      <c r="G583" s="124">
        <f>SUM(G584:G588)</f>
        <v>1630</v>
      </c>
      <c r="H583" s="124">
        <f>SUM(H584:H588)</f>
        <v>271</v>
      </c>
      <c r="I583" s="124">
        <f>SUM(I584:I588)</f>
        <v>271</v>
      </c>
      <c r="J583" s="124">
        <f>SUM(J584:J588)</f>
        <v>1901</v>
      </c>
    </row>
    <row r="584" spans="1:10" ht="12.75">
      <c r="A584" s="45">
        <v>713001</v>
      </c>
      <c r="B584" s="46" t="s">
        <v>792</v>
      </c>
      <c r="C584" s="46"/>
      <c r="D584" s="2"/>
      <c r="E584" s="2"/>
      <c r="F584" s="2"/>
      <c r="G584" s="68"/>
      <c r="H584" s="42"/>
      <c r="I584" s="41"/>
      <c r="J584" s="122"/>
    </row>
    <row r="585" spans="1:10" ht="12.75">
      <c r="A585" s="45">
        <v>713002</v>
      </c>
      <c r="B585" s="46" t="s">
        <v>731</v>
      </c>
      <c r="C585" s="46"/>
      <c r="D585" s="2"/>
      <c r="E585" s="2"/>
      <c r="F585" s="2"/>
      <c r="G585" s="68">
        <v>1350</v>
      </c>
      <c r="H585" s="42"/>
      <c r="I585" s="41"/>
      <c r="J585" s="122">
        <f>G585+I585</f>
        <v>1350</v>
      </c>
    </row>
    <row r="586" spans="1:10" ht="12.75">
      <c r="A586" s="45">
        <v>713003</v>
      </c>
      <c r="B586" s="46" t="s">
        <v>733</v>
      </c>
      <c r="C586" s="46"/>
      <c r="D586" s="2"/>
      <c r="E586" s="2"/>
      <c r="F586" s="2"/>
      <c r="G586" s="68">
        <v>130</v>
      </c>
      <c r="H586" s="42"/>
      <c r="I586" s="41"/>
      <c r="J586" s="122">
        <f>G586+I586</f>
        <v>130</v>
      </c>
    </row>
    <row r="587" spans="1:10" ht="12.75">
      <c r="A587" s="45">
        <v>713004</v>
      </c>
      <c r="B587" s="46" t="s">
        <v>732</v>
      </c>
      <c r="C587" s="46"/>
      <c r="D587" s="2"/>
      <c r="E587" s="2"/>
      <c r="F587" s="2"/>
      <c r="G587" s="68">
        <v>150</v>
      </c>
      <c r="H587" s="42"/>
      <c r="I587" s="41"/>
      <c r="J587" s="122">
        <f>G587+I587</f>
        <v>150</v>
      </c>
    </row>
    <row r="588" spans="1:10" ht="12.75">
      <c r="A588" s="45">
        <v>713005</v>
      </c>
      <c r="B588" s="46" t="s">
        <v>793</v>
      </c>
      <c r="C588" s="46"/>
      <c r="D588" s="2"/>
      <c r="E588" s="2"/>
      <c r="F588" s="2"/>
      <c r="G588" s="68">
        <v>0</v>
      </c>
      <c r="H588" s="42">
        <v>271</v>
      </c>
      <c r="I588" s="41">
        <v>271</v>
      </c>
      <c r="J588" s="122">
        <v>271</v>
      </c>
    </row>
    <row r="589" spans="1:10" ht="12.75">
      <c r="A589" s="45"/>
      <c r="B589" s="46"/>
      <c r="C589" s="46"/>
      <c r="D589" s="2"/>
      <c r="E589" s="2"/>
      <c r="F589" s="2"/>
      <c r="G589" s="68"/>
      <c r="H589" s="42"/>
      <c r="I589" s="41"/>
      <c r="J589" s="122"/>
    </row>
    <row r="590" spans="1:10" ht="12.75">
      <c r="A590" s="48">
        <v>718</v>
      </c>
      <c r="B590" s="36" t="s">
        <v>794</v>
      </c>
      <c r="C590" s="36"/>
      <c r="D590" s="2"/>
      <c r="E590" s="2"/>
      <c r="F590" s="2"/>
      <c r="G590" s="124">
        <f>SUM(G591:G592)</f>
        <v>70</v>
      </c>
      <c r="H590" s="155">
        <f>SUM(H591:H592)</f>
        <v>0</v>
      </c>
      <c r="I590" s="124">
        <f>SUM(I591:I592)</f>
        <v>0</v>
      </c>
      <c r="J590" s="156">
        <f>SUM(J591:J592)</f>
        <v>70</v>
      </c>
    </row>
    <row r="591" spans="1:10" ht="12.75">
      <c r="A591" s="45">
        <v>718002</v>
      </c>
      <c r="B591" s="46" t="s">
        <v>731</v>
      </c>
      <c r="C591" s="46"/>
      <c r="D591" s="2"/>
      <c r="E591" s="2"/>
      <c r="F591" s="2"/>
      <c r="G591" s="68"/>
      <c r="H591" s="42"/>
      <c r="I591" s="41"/>
      <c r="J591" s="122"/>
    </row>
    <row r="592" spans="1:10" ht="12.75">
      <c r="A592" s="45">
        <v>718003</v>
      </c>
      <c r="B592" s="46" t="s">
        <v>733</v>
      </c>
      <c r="C592" s="46"/>
      <c r="D592" s="2"/>
      <c r="E592" s="2"/>
      <c r="F592" s="2"/>
      <c r="G592" s="68">
        <v>70</v>
      </c>
      <c r="H592" s="42"/>
      <c r="I592" s="41"/>
      <c r="J592" s="122">
        <f>G592+I592</f>
        <v>70</v>
      </c>
    </row>
    <row r="593" spans="1:10" ht="12.75">
      <c r="A593" s="79"/>
      <c r="B593" s="80"/>
      <c r="C593" s="80"/>
      <c r="D593" s="2"/>
      <c r="E593" s="2"/>
      <c r="F593" s="2"/>
      <c r="G593" s="68"/>
      <c r="H593" s="42"/>
      <c r="I593" s="41"/>
      <c r="J593" s="122"/>
    </row>
    <row r="594" spans="1:10" ht="15">
      <c r="A594" s="51">
        <v>800</v>
      </c>
      <c r="B594" s="52" t="s">
        <v>795</v>
      </c>
      <c r="C594" s="52"/>
      <c r="D594" s="2"/>
      <c r="E594" s="2"/>
      <c r="F594" s="2"/>
      <c r="G594" s="123">
        <f>G595</f>
        <v>18504</v>
      </c>
      <c r="H594" s="157">
        <f aca="true" t="shared" si="2" ref="H594:J595">H595</f>
        <v>-2469</v>
      </c>
      <c r="I594" s="123">
        <f t="shared" si="2"/>
        <v>-2469</v>
      </c>
      <c r="J594" s="158">
        <f t="shared" si="2"/>
        <v>16035</v>
      </c>
    </row>
    <row r="595" spans="1:10" ht="12.75">
      <c r="A595" s="48">
        <v>821</v>
      </c>
      <c r="B595" s="36" t="s">
        <v>796</v>
      </c>
      <c r="C595" s="36"/>
      <c r="D595" s="2"/>
      <c r="E595" s="2"/>
      <c r="F595" s="2"/>
      <c r="G595" s="124">
        <f>G596</f>
        <v>18504</v>
      </c>
      <c r="H595" s="155">
        <f t="shared" si="2"/>
        <v>-2469</v>
      </c>
      <c r="I595" s="124">
        <f t="shared" si="2"/>
        <v>-2469</v>
      </c>
      <c r="J595" s="156">
        <f t="shared" si="2"/>
        <v>16035</v>
      </c>
    </row>
    <row r="596" spans="1:10" ht="12.75">
      <c r="A596" s="45">
        <v>821005</v>
      </c>
      <c r="B596" s="46" t="s">
        <v>797</v>
      </c>
      <c r="C596" s="46"/>
      <c r="D596" s="2"/>
      <c r="E596" s="2"/>
      <c r="F596" s="2"/>
      <c r="G596" s="68">
        <f>SUM(G597:G601)</f>
        <v>18504</v>
      </c>
      <c r="H596" s="133">
        <f>SUM(H597:H601)</f>
        <v>-2469</v>
      </c>
      <c r="I596" s="68">
        <f>SUM(I597:I601)</f>
        <v>-2469</v>
      </c>
      <c r="J596" s="159">
        <f>SUM(J597:J601)</f>
        <v>16035</v>
      </c>
    </row>
    <row r="597" spans="1:10" ht="12.75">
      <c r="A597" s="56"/>
      <c r="B597" s="153" t="s">
        <v>798</v>
      </c>
      <c r="C597" s="57"/>
      <c r="D597" s="2"/>
      <c r="E597" s="2"/>
      <c r="F597" s="2"/>
      <c r="G597" s="68">
        <v>3540</v>
      </c>
      <c r="H597" s="154">
        <v>-2340</v>
      </c>
      <c r="I597" s="44">
        <v>-2340</v>
      </c>
      <c r="J597" s="122">
        <v>1200</v>
      </c>
    </row>
    <row r="598" spans="1:10" ht="12.75">
      <c r="A598" s="56"/>
      <c r="B598" s="57" t="s">
        <v>799</v>
      </c>
      <c r="C598" s="57"/>
      <c r="D598" s="2"/>
      <c r="E598" s="2"/>
      <c r="F598" s="2"/>
      <c r="G598" s="68">
        <v>2496</v>
      </c>
      <c r="H598" s="42">
        <v>-896</v>
      </c>
      <c r="I598" s="41">
        <v>-896</v>
      </c>
      <c r="J598" s="122">
        <v>1600</v>
      </c>
    </row>
    <row r="599" spans="1:10" ht="12.75">
      <c r="A599" s="56"/>
      <c r="B599" s="153" t="s">
        <v>800</v>
      </c>
      <c r="C599" s="57"/>
      <c r="D599" s="2"/>
      <c r="E599" s="2"/>
      <c r="F599" s="2"/>
      <c r="G599" s="68"/>
      <c r="H599" s="154">
        <v>317</v>
      </c>
      <c r="I599" s="44">
        <v>317</v>
      </c>
      <c r="J599" s="122">
        <v>317</v>
      </c>
    </row>
    <row r="600" spans="1:10" ht="12.75">
      <c r="A600" s="56"/>
      <c r="B600" s="57" t="s">
        <v>801</v>
      </c>
      <c r="C600" s="57"/>
      <c r="D600" s="2"/>
      <c r="E600" s="2"/>
      <c r="F600" s="2"/>
      <c r="G600" s="68"/>
      <c r="H600" s="154">
        <v>450</v>
      </c>
      <c r="I600" s="44">
        <v>450</v>
      </c>
      <c r="J600" s="122">
        <v>450</v>
      </c>
    </row>
    <row r="601" spans="1:10" ht="13.5" thickBot="1">
      <c r="A601" s="160"/>
      <c r="B601" s="161" t="s">
        <v>787</v>
      </c>
      <c r="C601" s="162"/>
      <c r="D601" s="24"/>
      <c r="E601" s="24"/>
      <c r="F601" s="24"/>
      <c r="G601" s="139">
        <v>12468</v>
      </c>
      <c r="H601" s="70"/>
      <c r="I601" s="69"/>
      <c r="J601" s="163">
        <f>G601+I601</f>
        <v>12468</v>
      </c>
    </row>
    <row r="602" spans="8:10" ht="12.75">
      <c r="H602" s="2"/>
      <c r="I602" s="2"/>
      <c r="J602" s="2"/>
    </row>
    <row r="603" spans="1:10" ht="12.75">
      <c r="A603" s="164" t="s">
        <v>802</v>
      </c>
      <c r="H603" s="2"/>
      <c r="I603" s="2"/>
      <c r="J603" s="2"/>
    </row>
    <row r="604" spans="1:10" ht="12.75">
      <c r="A604" s="1" t="s">
        <v>803</v>
      </c>
      <c r="B604" s="165"/>
      <c r="C604" s="165"/>
      <c r="D604" s="165"/>
      <c r="E604" s="165"/>
      <c r="F604" s="165"/>
      <c r="G604" s="165"/>
      <c r="H604" s="49"/>
      <c r="I604" s="49"/>
      <c r="J604" s="49"/>
    </row>
    <row r="605" spans="1:10" ht="12.75">
      <c r="A605" s="165" t="s">
        <v>804</v>
      </c>
      <c r="B605" s="165"/>
      <c r="C605" s="165"/>
      <c r="D605" s="165"/>
      <c r="E605" s="165"/>
      <c r="F605" s="165"/>
      <c r="G605" s="165"/>
      <c r="H605" s="49"/>
      <c r="I605" s="49"/>
      <c r="J605" s="49"/>
    </row>
    <row r="606" spans="1:10" ht="12.75">
      <c r="A606" s="100" t="s">
        <v>805</v>
      </c>
      <c r="B606" s="165"/>
      <c r="C606" s="165"/>
      <c r="D606" s="165"/>
      <c r="E606" s="165"/>
      <c r="F606" s="165"/>
      <c r="G606" s="165"/>
      <c r="H606" s="49"/>
      <c r="I606" s="49"/>
      <c r="J606" s="49"/>
    </row>
    <row r="607" spans="1:10" ht="12.75">
      <c r="A607" s="165" t="s">
        <v>806</v>
      </c>
      <c r="B607" s="46"/>
      <c r="C607" s="165"/>
      <c r="D607" s="165"/>
      <c r="E607" s="165"/>
      <c r="F607" s="165"/>
      <c r="G607" s="165"/>
      <c r="H607" s="49"/>
      <c r="I607" s="49"/>
      <c r="J607" s="49"/>
    </row>
    <row r="608" spans="1:10" ht="12.75">
      <c r="A608" s="49" t="s">
        <v>807</v>
      </c>
      <c r="B608" s="46"/>
      <c r="C608" s="165"/>
      <c r="D608" s="165"/>
      <c r="E608" s="165"/>
      <c r="F608" s="165"/>
      <c r="G608" s="165"/>
      <c r="H608" s="49"/>
      <c r="I608" s="49"/>
      <c r="J608" s="49"/>
    </row>
    <row r="609" spans="1:10" ht="12.75">
      <c r="A609" s="100" t="s">
        <v>808</v>
      </c>
      <c r="B609" s="165"/>
      <c r="C609" s="165"/>
      <c r="D609" s="165"/>
      <c r="E609" s="165"/>
      <c r="F609" s="165"/>
      <c r="G609" s="165"/>
      <c r="H609" s="165"/>
      <c r="I609" s="165"/>
      <c r="J609" s="165"/>
    </row>
    <row r="610" spans="1:10" ht="12.75">
      <c r="A610" s="165" t="s">
        <v>809</v>
      </c>
      <c r="B610" s="165"/>
      <c r="C610" s="165"/>
      <c r="D610" s="165"/>
      <c r="E610" s="165"/>
      <c r="F610" s="165"/>
      <c r="G610" s="165"/>
      <c r="H610" s="165"/>
      <c r="I610" s="165"/>
      <c r="J610" s="165"/>
    </row>
    <row r="611" spans="1:10" ht="12.75">
      <c r="A611" s="165" t="s">
        <v>810</v>
      </c>
      <c r="B611" s="46"/>
      <c r="C611" s="165"/>
      <c r="D611" s="165"/>
      <c r="E611" s="165"/>
      <c r="F611" s="165"/>
      <c r="G611" s="165"/>
      <c r="H611" s="49"/>
      <c r="I611" s="49"/>
      <c r="J611" s="49"/>
    </row>
    <row r="612" spans="1:10" ht="12.75">
      <c r="A612" s="165" t="s">
        <v>811</v>
      </c>
      <c r="B612" s="49"/>
      <c r="C612" s="165"/>
      <c r="D612" s="165"/>
      <c r="E612" s="165"/>
      <c r="F612" s="165"/>
      <c r="G612" s="165"/>
      <c r="H612" s="49"/>
      <c r="I612" s="49"/>
      <c r="J612" s="49"/>
    </row>
    <row r="613" spans="1:10" ht="12.75">
      <c r="A613" s="165" t="s">
        <v>812</v>
      </c>
      <c r="B613" s="49"/>
      <c r="C613" s="165"/>
      <c r="D613" s="165"/>
      <c r="E613" s="165"/>
      <c r="F613" s="165"/>
      <c r="G613" s="165"/>
      <c r="H613" s="49"/>
      <c r="I613" s="49"/>
      <c r="J613" s="49"/>
    </row>
    <row r="614" spans="1:10" ht="12.75">
      <c r="A614" s="1" t="s">
        <v>813</v>
      </c>
      <c r="B614" s="100"/>
      <c r="C614" s="1"/>
      <c r="D614" s="1"/>
      <c r="E614" s="1"/>
      <c r="F614" s="1"/>
      <c r="G614" s="1"/>
      <c r="H614" s="100"/>
      <c r="I614" s="100"/>
      <c r="J614" s="100"/>
    </row>
    <row r="615" spans="1:10" ht="12.75">
      <c r="A615" s="165" t="s">
        <v>814</v>
      </c>
      <c r="B615" s="49"/>
      <c r="C615" s="165"/>
      <c r="D615" s="165"/>
      <c r="E615" s="165"/>
      <c r="F615" s="165"/>
      <c r="G615" s="165"/>
      <c r="H615" s="49"/>
      <c r="I615" s="49"/>
      <c r="J615" s="49"/>
    </row>
    <row r="616" spans="1:10" ht="12.75">
      <c r="A616" s="165" t="s">
        <v>815</v>
      </c>
      <c r="B616" s="49"/>
      <c r="C616" s="165"/>
      <c r="D616" s="165"/>
      <c r="E616" s="165"/>
      <c r="F616" s="165"/>
      <c r="G616" s="165"/>
      <c r="H616" s="49"/>
      <c r="I616" s="49"/>
      <c r="J616" s="49"/>
    </row>
    <row r="617" spans="1:10" ht="12.75">
      <c r="A617" s="165" t="s">
        <v>816</v>
      </c>
      <c r="B617" s="165"/>
      <c r="C617" s="165"/>
      <c r="D617" s="165"/>
      <c r="E617" s="165"/>
      <c r="F617" s="165"/>
      <c r="G617" s="165"/>
      <c r="H617" s="49"/>
      <c r="I617" s="49"/>
      <c r="J617" s="49"/>
    </row>
    <row r="618" spans="1:10" ht="12.75">
      <c r="A618" s="165" t="s">
        <v>817</v>
      </c>
      <c r="B618" s="165"/>
      <c r="C618" s="165"/>
      <c r="D618" s="165"/>
      <c r="E618" s="165"/>
      <c r="F618" s="165"/>
      <c r="G618" s="165"/>
      <c r="H618" s="165"/>
      <c r="I618" s="165"/>
      <c r="J618" s="165"/>
    </row>
    <row r="619" spans="1:10" ht="12.75">
      <c r="A619" s="165" t="s">
        <v>818</v>
      </c>
      <c r="B619" s="165"/>
      <c r="C619" s="165"/>
      <c r="D619" s="165"/>
      <c r="E619" s="165"/>
      <c r="F619" s="165"/>
      <c r="G619" s="165"/>
      <c r="H619" s="165"/>
      <c r="I619" s="165"/>
      <c r="J619" s="165"/>
    </row>
    <row r="620" spans="1:10" ht="12.75">
      <c r="A620" s="1" t="s">
        <v>819</v>
      </c>
      <c r="B620" s="165"/>
      <c r="C620" s="165"/>
      <c r="D620" s="165"/>
      <c r="E620" s="165"/>
      <c r="F620" s="165"/>
      <c r="G620" s="165"/>
      <c r="H620" s="165"/>
      <c r="I620" s="165"/>
      <c r="J620" s="165"/>
    </row>
    <row r="621" spans="1:10" ht="12.75">
      <c r="A621" s="166" t="s">
        <v>820</v>
      </c>
      <c r="B621" s="165"/>
      <c r="C621" s="165"/>
      <c r="D621" s="165"/>
      <c r="E621" s="165"/>
      <c r="F621" s="165"/>
      <c r="G621" s="165"/>
      <c r="H621" s="165"/>
      <c r="I621" s="165"/>
      <c r="J621" s="165"/>
    </row>
    <row r="622" spans="1:10" ht="12.75">
      <c r="A622" s="1" t="s">
        <v>821</v>
      </c>
      <c r="B622" s="165"/>
      <c r="C622" s="165"/>
      <c r="D622" s="165"/>
      <c r="E622" s="165"/>
      <c r="F622" s="165"/>
      <c r="G622" s="165"/>
      <c r="H622" s="165"/>
      <c r="I622" s="165"/>
      <c r="J622" s="165"/>
    </row>
    <row r="623" spans="1:10" ht="12.75">
      <c r="A623" s="165" t="s">
        <v>822</v>
      </c>
      <c r="B623" s="165"/>
      <c r="C623" s="165"/>
      <c r="D623" s="165"/>
      <c r="E623" s="165"/>
      <c r="F623" s="165"/>
      <c r="G623" s="165"/>
      <c r="H623" s="165"/>
      <c r="I623" s="165"/>
      <c r="J623" s="165"/>
    </row>
    <row r="624" spans="1:10" ht="12.75">
      <c r="A624" s="1" t="s">
        <v>823</v>
      </c>
      <c r="B624" s="165"/>
      <c r="C624" s="165"/>
      <c r="D624" s="165"/>
      <c r="E624" s="165"/>
      <c r="F624" s="165"/>
      <c r="G624" s="165"/>
      <c r="H624" s="165"/>
      <c r="I624" s="165"/>
      <c r="J624" s="165"/>
    </row>
    <row r="625" spans="1:10" ht="12.75">
      <c r="A625" s="165" t="s">
        <v>824</v>
      </c>
      <c r="B625" s="165"/>
      <c r="C625" s="165"/>
      <c r="D625" s="165"/>
      <c r="E625" s="165"/>
      <c r="F625" s="165"/>
      <c r="G625" s="165"/>
      <c r="H625" s="49"/>
      <c r="I625" s="49"/>
      <c r="J625" s="49"/>
    </row>
    <row r="626" spans="1:10" ht="12.75">
      <c r="A626" s="165" t="s">
        <v>825</v>
      </c>
      <c r="B626" s="165"/>
      <c r="C626" s="165"/>
      <c r="D626" s="165"/>
      <c r="E626" s="165"/>
      <c r="F626" s="165"/>
      <c r="G626" s="165"/>
      <c r="H626" s="49"/>
      <c r="I626" s="49"/>
      <c r="J626" s="49"/>
    </row>
    <row r="627" spans="1:10" ht="12.75">
      <c r="A627" s="165" t="s">
        <v>826</v>
      </c>
      <c r="B627" s="165"/>
      <c r="C627" s="165"/>
      <c r="D627" s="165"/>
      <c r="E627" s="165"/>
      <c r="F627" s="165"/>
      <c r="G627" s="165"/>
      <c r="H627" s="49"/>
      <c r="I627" s="49"/>
      <c r="J627" s="49"/>
    </row>
    <row r="628" spans="1:10" ht="12.75">
      <c r="A628" t="s">
        <v>827</v>
      </c>
      <c r="B628" s="165"/>
      <c r="C628" s="165"/>
      <c r="D628" s="165"/>
      <c r="E628" s="165"/>
      <c r="F628" s="165"/>
      <c r="G628" s="165"/>
      <c r="H628" s="49"/>
      <c r="I628" s="49"/>
      <c r="J628" s="49"/>
    </row>
    <row r="629" spans="1:10" ht="12.75">
      <c r="A629" s="165" t="s">
        <v>828</v>
      </c>
      <c r="B629" s="165"/>
      <c r="C629" s="165"/>
      <c r="D629" s="165"/>
      <c r="E629" s="165"/>
      <c r="F629" s="165"/>
      <c r="G629" s="165"/>
      <c r="H629" s="49"/>
      <c r="I629" s="49"/>
      <c r="J629" s="49"/>
    </row>
    <row r="630" spans="1:10" ht="12.75">
      <c r="A630" s="1" t="s">
        <v>829</v>
      </c>
      <c r="B630" s="165"/>
      <c r="C630" s="165"/>
      <c r="D630" s="165"/>
      <c r="E630" s="165"/>
      <c r="F630" s="165"/>
      <c r="G630" s="165"/>
      <c r="H630" s="49"/>
      <c r="I630" s="49"/>
      <c r="J630" s="49"/>
    </row>
    <row r="631" spans="1:10" ht="12.75">
      <c r="A631" t="s">
        <v>830</v>
      </c>
      <c r="B631" s="165"/>
      <c r="C631" s="165"/>
      <c r="D631" s="165"/>
      <c r="E631" s="165"/>
      <c r="F631" s="165"/>
      <c r="G631" s="165"/>
      <c r="H631" s="165"/>
      <c r="I631" s="165"/>
      <c r="J631" s="165"/>
    </row>
    <row r="632" spans="1:10" ht="12.75">
      <c r="A632" t="s">
        <v>831</v>
      </c>
      <c r="B632" s="165"/>
      <c r="C632" s="165"/>
      <c r="D632" s="165"/>
      <c r="E632" s="165"/>
      <c r="F632" s="165"/>
      <c r="G632" s="165"/>
      <c r="H632" s="49"/>
      <c r="I632" s="49"/>
      <c r="J632" s="49"/>
    </row>
    <row r="633" spans="1:10" ht="12.75">
      <c r="A633" t="s">
        <v>832</v>
      </c>
      <c r="B633" s="165"/>
      <c r="C633" s="165"/>
      <c r="D633" s="165"/>
      <c r="E633" s="165"/>
      <c r="F633" s="165"/>
      <c r="G633" s="165"/>
      <c r="H633" s="49"/>
      <c r="I633" s="49"/>
      <c r="J633" s="49"/>
    </row>
    <row r="634" spans="1:10" ht="12.75">
      <c r="A634" t="s">
        <v>833</v>
      </c>
      <c r="G634" s="2"/>
      <c r="H634" s="49"/>
      <c r="I634" s="49"/>
      <c r="J634" s="49"/>
    </row>
    <row r="635" spans="1:10" ht="12.75">
      <c r="A635" s="1" t="s">
        <v>834</v>
      </c>
      <c r="B635" s="165"/>
      <c r="C635" s="165"/>
      <c r="D635" s="165"/>
      <c r="E635" s="165"/>
      <c r="F635" s="165"/>
      <c r="G635" s="165"/>
      <c r="H635" s="49"/>
      <c r="I635" s="49"/>
      <c r="J635" s="49"/>
    </row>
    <row r="636" spans="1:10" ht="12.75">
      <c r="A636" s="1" t="s">
        <v>835</v>
      </c>
      <c r="B636" s="165"/>
      <c r="C636" s="165"/>
      <c r="D636" s="165"/>
      <c r="E636" s="165"/>
      <c r="F636" s="165"/>
      <c r="G636" s="165"/>
      <c r="H636" s="49"/>
      <c r="I636" s="49"/>
      <c r="J636" s="49"/>
    </row>
    <row r="637" spans="1:10" ht="12.75">
      <c r="A637" s="165" t="s">
        <v>836</v>
      </c>
      <c r="B637" s="165"/>
      <c r="C637" s="165"/>
      <c r="D637" s="165"/>
      <c r="E637" s="165"/>
      <c r="F637" s="165"/>
      <c r="G637" s="165"/>
      <c r="H637" s="49"/>
      <c r="I637" s="49"/>
      <c r="J637" s="49"/>
    </row>
    <row r="638" spans="1:10" ht="12.75">
      <c r="A638" s="165" t="s">
        <v>837</v>
      </c>
      <c r="C638" s="165"/>
      <c r="D638" s="165"/>
      <c r="E638" s="165"/>
      <c r="F638" s="165"/>
      <c r="G638" s="165"/>
      <c r="H638" s="2"/>
      <c r="I638" s="2"/>
      <c r="J638" s="2"/>
    </row>
    <row r="639" spans="1:10" ht="12.75">
      <c r="A639" s="165" t="s">
        <v>838</v>
      </c>
      <c r="H639" s="2"/>
      <c r="I639" s="2"/>
      <c r="J639" s="2"/>
    </row>
    <row r="640" spans="1:10" ht="12.75">
      <c r="A640" s="1" t="s">
        <v>839</v>
      </c>
      <c r="H640" s="2"/>
      <c r="I640" s="2"/>
      <c r="J640" s="2"/>
    </row>
    <row r="641" spans="1:10" ht="12.75">
      <c r="A641" s="165" t="s">
        <v>840</v>
      </c>
      <c r="H641" s="2"/>
      <c r="I641" s="2"/>
      <c r="J641" s="2"/>
    </row>
    <row r="642" spans="1:10" ht="12.75">
      <c r="A642" s="1" t="s">
        <v>841</v>
      </c>
      <c r="H642" s="2"/>
      <c r="I642" s="2"/>
      <c r="J642" s="2"/>
    </row>
    <row r="643" spans="1:10" ht="12.75">
      <c r="A643" s="165" t="s">
        <v>842</v>
      </c>
      <c r="H643" s="2"/>
      <c r="I643" s="2"/>
      <c r="J643" s="2"/>
    </row>
    <row r="644" spans="1:10" ht="12.75">
      <c r="A644" t="s">
        <v>843</v>
      </c>
      <c r="G644" s="2"/>
      <c r="H644" s="2"/>
      <c r="I644" s="2"/>
      <c r="J644" s="2"/>
    </row>
    <row r="645" spans="1:10" ht="12.75">
      <c r="A645" s="1" t="s">
        <v>844</v>
      </c>
      <c r="G645" s="2"/>
      <c r="H645" s="2"/>
      <c r="I645" s="2"/>
      <c r="J645" s="2"/>
    </row>
    <row r="646" spans="1:10" ht="12.75">
      <c r="A646" s="100" t="s">
        <v>845</v>
      </c>
      <c r="G646" s="2"/>
      <c r="H646" s="2"/>
      <c r="I646" s="2"/>
      <c r="J646" s="2"/>
    </row>
    <row r="647" spans="1:10" ht="12.75">
      <c r="A647" t="s">
        <v>846</v>
      </c>
      <c r="H647" s="2"/>
      <c r="I647" s="2"/>
      <c r="J647" s="2"/>
    </row>
    <row r="648" spans="1:10" ht="12.75">
      <c r="A648" s="49" t="s">
        <v>847</v>
      </c>
      <c r="H648" s="2"/>
      <c r="I648" s="2"/>
      <c r="J648" s="2"/>
    </row>
    <row r="649" spans="1:10" ht="12.75">
      <c r="A649" s="49" t="s">
        <v>848</v>
      </c>
      <c r="H649" s="2"/>
      <c r="I649" s="2"/>
      <c r="J649" s="2"/>
    </row>
    <row r="650" spans="1:10" ht="12.75">
      <c r="A650" s="49" t="s">
        <v>849</v>
      </c>
      <c r="H650" s="2"/>
      <c r="I650" s="2"/>
      <c r="J650" s="2"/>
    </row>
    <row r="651" spans="1:10" ht="12.75">
      <c r="A651" t="s">
        <v>850</v>
      </c>
      <c r="G651" s="2"/>
      <c r="H651" s="2"/>
      <c r="I651" s="2"/>
      <c r="J651" s="2"/>
    </row>
    <row r="652" spans="1:10" ht="12.75">
      <c r="A652" s="1" t="s">
        <v>851</v>
      </c>
      <c r="G652" s="2"/>
      <c r="H652" s="2"/>
      <c r="I652" s="2"/>
      <c r="J652" s="2"/>
    </row>
    <row r="653" spans="1:10" ht="12.75">
      <c r="A653" t="s">
        <v>852</v>
      </c>
      <c r="H653" s="2"/>
      <c r="I653" s="2"/>
      <c r="J653" s="2"/>
    </row>
    <row r="654" spans="1:10" ht="12.75">
      <c r="A654" s="1" t="s">
        <v>853</v>
      </c>
      <c r="H654" s="2"/>
      <c r="I654" s="2"/>
      <c r="J654" s="2"/>
    </row>
    <row r="655" spans="1:10" ht="12.75">
      <c r="A655" t="s">
        <v>854</v>
      </c>
      <c r="H655" s="2"/>
      <c r="I655" s="2"/>
      <c r="J655" s="2"/>
    </row>
    <row r="656" spans="8:10" ht="12.75">
      <c r="H656" s="2"/>
      <c r="I656" s="2"/>
      <c r="J656" s="2"/>
    </row>
    <row r="657" spans="7:10" ht="12.75">
      <c r="G657" s="2"/>
      <c r="H657" s="2"/>
      <c r="I657" s="2"/>
      <c r="J657" s="2"/>
    </row>
    <row r="658" spans="2:10" ht="12.75">
      <c r="B658" s="2"/>
      <c r="G658" s="2"/>
      <c r="H658" s="2"/>
      <c r="I658" s="2"/>
      <c r="J658" s="2"/>
    </row>
    <row r="659" spans="2:10" ht="12.75">
      <c r="B659" s="46"/>
      <c r="D659" s="2"/>
      <c r="E659" s="2"/>
      <c r="F659" s="2"/>
      <c r="G659" s="2"/>
      <c r="H659" s="2"/>
      <c r="I659" s="2"/>
      <c r="J659" s="2"/>
    </row>
    <row r="660" spans="8:10" ht="12.75">
      <c r="H660" s="2"/>
      <c r="I660" s="2"/>
      <c r="J660" s="2"/>
    </row>
    <row r="661" spans="8:10" ht="13.5" thickBot="1">
      <c r="H661" s="2"/>
      <c r="I661" s="2"/>
      <c r="J661" s="2"/>
    </row>
    <row r="662" spans="1:10" ht="13.5" thickBot="1">
      <c r="A662" s="104" t="s">
        <v>550</v>
      </c>
      <c r="B662" s="105"/>
      <c r="C662" s="105"/>
      <c r="D662" s="106"/>
      <c r="E662" s="106"/>
      <c r="F662" s="106"/>
      <c r="G662" s="7"/>
      <c r="H662" s="8" t="s">
        <v>551</v>
      </c>
      <c r="I662" s="8" t="s">
        <v>552</v>
      </c>
      <c r="J662" s="9"/>
    </row>
    <row r="663" spans="1:10" ht="16.5" thickTop="1">
      <c r="A663" s="167" t="s">
        <v>855</v>
      </c>
      <c r="B663" s="108" t="s">
        <v>856</v>
      </c>
      <c r="C663" s="168"/>
      <c r="D663" s="2"/>
      <c r="E663" s="2"/>
      <c r="F663" s="2"/>
      <c r="G663" s="11" t="s">
        <v>553</v>
      </c>
      <c r="H663" s="4" t="s">
        <v>554</v>
      </c>
      <c r="I663" s="5" t="s">
        <v>555</v>
      </c>
      <c r="J663" s="14" t="s">
        <v>556</v>
      </c>
    </row>
    <row r="664" spans="1:10" ht="12.75">
      <c r="A664" s="110"/>
      <c r="B664" s="111"/>
      <c r="C664" s="112"/>
      <c r="D664" s="16"/>
      <c r="E664" s="16"/>
      <c r="F664" s="16"/>
      <c r="G664" s="17">
        <v>37950</v>
      </c>
      <c r="H664" s="15" t="s">
        <v>557</v>
      </c>
      <c r="I664" s="76" t="s">
        <v>558</v>
      </c>
      <c r="J664" s="20" t="s">
        <v>559</v>
      </c>
    </row>
    <row r="665" spans="1:10" ht="13.5" thickBot="1">
      <c r="A665" s="113" t="s">
        <v>560</v>
      </c>
      <c r="B665" s="114"/>
      <c r="C665" s="115"/>
      <c r="D665" s="116" t="s">
        <v>561</v>
      </c>
      <c r="E665" s="24"/>
      <c r="F665" s="24"/>
      <c r="G665" s="25">
        <v>1</v>
      </c>
      <c r="H665" s="26">
        <v>2</v>
      </c>
      <c r="I665" s="27">
        <v>3</v>
      </c>
      <c r="J665" s="28">
        <v>4</v>
      </c>
    </row>
    <row r="666" spans="1:10" ht="12.75">
      <c r="A666" s="169"/>
      <c r="B666" s="120" t="s">
        <v>669</v>
      </c>
      <c r="C666" s="120"/>
      <c r="D666" s="120"/>
      <c r="E666" s="120"/>
      <c r="F666" s="120"/>
      <c r="G666" s="170">
        <f>G668+G673+G681+G684+G687+G692+G695</f>
        <v>823</v>
      </c>
      <c r="H666" s="170">
        <f>H668+H673+H681+H684+H687+H692+H695</f>
        <v>0</v>
      </c>
      <c r="I666" s="170">
        <f>I668+I673+I681+I684+I687+I692+I695</f>
        <v>0</v>
      </c>
      <c r="J666" s="170">
        <f>J668+J673+J681+J684+J687+J692+J695</f>
        <v>823</v>
      </c>
    </row>
    <row r="667" spans="1:10" ht="12.75">
      <c r="A667" s="171"/>
      <c r="B667" s="172"/>
      <c r="C667" s="172"/>
      <c r="D667" s="2"/>
      <c r="E667" s="2"/>
      <c r="F667" s="2"/>
      <c r="G667" s="45"/>
      <c r="H667" s="41"/>
      <c r="I667" s="41"/>
      <c r="J667" s="41"/>
    </row>
    <row r="668" spans="1:10" ht="12.75">
      <c r="A668" s="48">
        <v>610</v>
      </c>
      <c r="B668" s="36" t="s">
        <v>857</v>
      </c>
      <c r="C668" s="36"/>
      <c r="D668" s="100"/>
      <c r="E668" s="100"/>
      <c r="F668" s="100"/>
      <c r="G668" s="173">
        <f>SUM(G669:G670)</f>
        <v>540</v>
      </c>
      <c r="H668" s="173">
        <f>SUM(H669:H670)</f>
        <v>0</v>
      </c>
      <c r="I668" s="173">
        <f>SUM(I669:I670)</f>
        <v>0</v>
      </c>
      <c r="J668" s="173">
        <f>SUM(J669:J670)</f>
        <v>540</v>
      </c>
    </row>
    <row r="669" spans="1:10" ht="12.75">
      <c r="A669" s="61">
        <v>611</v>
      </c>
      <c r="B669" s="49" t="s">
        <v>858</v>
      </c>
      <c r="C669" s="174"/>
      <c r="D669" s="2"/>
      <c r="E669" s="2"/>
      <c r="F669" s="2"/>
      <c r="G669" s="45">
        <f>455+26</f>
        <v>481</v>
      </c>
      <c r="H669" s="41"/>
      <c r="I669" s="41"/>
      <c r="J669" s="45">
        <f>455+26</f>
        <v>481</v>
      </c>
    </row>
    <row r="670" spans="1:10" ht="12.75">
      <c r="A670" s="61">
        <v>612</v>
      </c>
      <c r="B670" s="49" t="s">
        <v>673</v>
      </c>
      <c r="C670" s="174"/>
      <c r="D670" s="2"/>
      <c r="E670" s="2"/>
      <c r="F670" s="2"/>
      <c r="G670" s="45">
        <v>59</v>
      </c>
      <c r="H670" s="41"/>
      <c r="I670" s="41"/>
      <c r="J670" s="45">
        <v>59</v>
      </c>
    </row>
    <row r="671" spans="1:10" ht="12.75">
      <c r="A671" s="61">
        <v>614</v>
      </c>
      <c r="B671" s="49" t="s">
        <v>674</v>
      </c>
      <c r="C671" s="174"/>
      <c r="D671" s="2"/>
      <c r="E671" s="2"/>
      <c r="F671" s="2"/>
      <c r="G671" s="45"/>
      <c r="H671" s="41"/>
      <c r="I671" s="41"/>
      <c r="J671" s="45"/>
    </row>
    <row r="672" spans="1:10" ht="12.75">
      <c r="A672" s="61"/>
      <c r="B672" s="49"/>
      <c r="C672" s="174"/>
      <c r="D672" s="2"/>
      <c r="E672" s="2"/>
      <c r="F672" s="2"/>
      <c r="G672" s="45"/>
      <c r="H672" s="41"/>
      <c r="I672" s="41"/>
      <c r="J672" s="41"/>
    </row>
    <row r="673" spans="1:10" ht="12.75">
      <c r="A673" s="48">
        <v>620</v>
      </c>
      <c r="B673" s="36" t="s">
        <v>859</v>
      </c>
      <c r="C673" s="36"/>
      <c r="D673" s="2"/>
      <c r="E673" s="2"/>
      <c r="F673" s="2"/>
      <c r="G673" s="173">
        <f>SUM(G674:G679)</f>
        <v>195</v>
      </c>
      <c r="H673" s="173">
        <f>SUM(H674:H679)</f>
        <v>0</v>
      </c>
      <c r="I673" s="173">
        <f>SUM(I674:I679)</f>
        <v>0</v>
      </c>
      <c r="J673" s="173">
        <f>SUM(J674:J679)</f>
        <v>195</v>
      </c>
    </row>
    <row r="674" spans="1:10" ht="12.75">
      <c r="A674" s="61">
        <v>622</v>
      </c>
      <c r="B674" s="49" t="s">
        <v>860</v>
      </c>
      <c r="C674" s="174"/>
      <c r="D674" s="2"/>
      <c r="E674" s="2"/>
      <c r="F674" s="2"/>
      <c r="G674" s="45">
        <v>51</v>
      </c>
      <c r="H674" s="41"/>
      <c r="I674" s="41"/>
      <c r="J674" s="45">
        <v>51</v>
      </c>
    </row>
    <row r="675" spans="1:10" ht="12.75">
      <c r="A675" s="61">
        <v>625001</v>
      </c>
      <c r="B675" s="49" t="s">
        <v>861</v>
      </c>
      <c r="C675" s="174"/>
      <c r="D675" s="2"/>
      <c r="E675" s="2"/>
      <c r="F675" s="2"/>
      <c r="G675" s="45">
        <v>17</v>
      </c>
      <c r="H675" s="41"/>
      <c r="I675" s="41"/>
      <c r="J675" s="45">
        <v>17</v>
      </c>
    </row>
    <row r="676" spans="1:10" ht="12.75">
      <c r="A676" s="61">
        <v>625002</v>
      </c>
      <c r="B676" s="49" t="s">
        <v>681</v>
      </c>
      <c r="C676" s="174"/>
      <c r="D676" s="2"/>
      <c r="E676" s="2"/>
      <c r="F676" s="2"/>
      <c r="G676" s="45">
        <v>111</v>
      </c>
      <c r="H676" s="41"/>
      <c r="I676" s="41"/>
      <c r="J676" s="45">
        <v>111</v>
      </c>
    </row>
    <row r="677" spans="1:10" ht="12.75">
      <c r="A677" s="61">
        <v>625003</v>
      </c>
      <c r="B677" s="49" t="s">
        <v>862</v>
      </c>
      <c r="C677" s="174"/>
      <c r="D677" s="2"/>
      <c r="E677" s="2"/>
      <c r="F677" s="2"/>
      <c r="G677" s="45">
        <v>1</v>
      </c>
      <c r="H677" s="41"/>
      <c r="I677" s="41"/>
      <c r="J677" s="45">
        <v>1</v>
      </c>
    </row>
    <row r="678" spans="1:10" ht="12.75">
      <c r="A678" s="61">
        <v>625005</v>
      </c>
      <c r="B678" s="49" t="s">
        <v>683</v>
      </c>
      <c r="C678" s="174"/>
      <c r="D678" s="2"/>
      <c r="E678" s="2"/>
      <c r="F678" s="2"/>
      <c r="G678" s="45">
        <v>15</v>
      </c>
      <c r="H678" s="41"/>
      <c r="I678" s="41"/>
      <c r="J678" s="45">
        <v>15</v>
      </c>
    </row>
    <row r="679" spans="1:10" ht="12.75">
      <c r="A679" s="61">
        <v>627</v>
      </c>
      <c r="B679" s="49" t="s">
        <v>684</v>
      </c>
      <c r="C679" s="174"/>
      <c r="D679" s="2"/>
      <c r="E679" s="2"/>
      <c r="F679" s="2"/>
      <c r="G679" s="45"/>
      <c r="H679" s="41"/>
      <c r="I679" s="41"/>
      <c r="J679" s="45"/>
    </row>
    <row r="680" spans="1:10" ht="12.75">
      <c r="A680" s="61"/>
      <c r="B680" s="49"/>
      <c r="C680" s="174"/>
      <c r="D680" s="2"/>
      <c r="E680" s="2"/>
      <c r="F680" s="2"/>
      <c r="G680" s="45"/>
      <c r="H680" s="41"/>
      <c r="I680" s="41"/>
      <c r="J680" s="41"/>
    </row>
    <row r="681" spans="1:10" ht="12.75">
      <c r="A681" s="48">
        <v>631</v>
      </c>
      <c r="B681" s="36" t="s">
        <v>685</v>
      </c>
      <c r="C681" s="174"/>
      <c r="D681" s="2"/>
      <c r="E681" s="2"/>
      <c r="F681" s="2"/>
      <c r="G681" s="173">
        <v>1</v>
      </c>
      <c r="H681" s="173">
        <v>0</v>
      </c>
      <c r="I681" s="173">
        <v>0</v>
      </c>
      <c r="J681" s="173">
        <v>1</v>
      </c>
    </row>
    <row r="682" spans="1:10" ht="12.75">
      <c r="A682" s="61">
        <v>631001</v>
      </c>
      <c r="B682" s="49" t="s">
        <v>863</v>
      </c>
      <c r="C682" s="174"/>
      <c r="D682" s="2"/>
      <c r="E682" s="2"/>
      <c r="F682" s="2"/>
      <c r="G682" s="173"/>
      <c r="H682" s="41"/>
      <c r="I682" s="41"/>
      <c r="J682" s="48"/>
    </row>
    <row r="683" spans="1:10" ht="14.25">
      <c r="A683" s="175"/>
      <c r="B683" s="176"/>
      <c r="C683" s="2"/>
      <c r="D683" s="2"/>
      <c r="E683" s="2"/>
      <c r="F683" s="2"/>
      <c r="G683" s="45"/>
      <c r="H683" s="41"/>
      <c r="I683" s="41"/>
      <c r="J683" s="41"/>
    </row>
    <row r="684" spans="1:10" ht="12.75">
      <c r="A684" s="48">
        <v>632</v>
      </c>
      <c r="B684" s="36" t="s">
        <v>687</v>
      </c>
      <c r="C684" s="174"/>
      <c r="D684" s="2"/>
      <c r="E684" s="2"/>
      <c r="F684" s="2"/>
      <c r="G684" s="173">
        <v>12</v>
      </c>
      <c r="H684" s="48">
        <v>0</v>
      </c>
      <c r="I684" s="48">
        <v>0</v>
      </c>
      <c r="J684" s="48">
        <v>12</v>
      </c>
    </row>
    <row r="685" spans="1:10" ht="12.75">
      <c r="A685" s="61">
        <v>632003</v>
      </c>
      <c r="B685" s="49" t="s">
        <v>864</v>
      </c>
      <c r="C685" s="174"/>
      <c r="D685" s="2"/>
      <c r="E685" s="2"/>
      <c r="F685" s="2"/>
      <c r="G685" s="173"/>
      <c r="H685" s="41"/>
      <c r="I685" s="41"/>
      <c r="J685" s="48"/>
    </row>
    <row r="686" spans="1:10" ht="14.25">
      <c r="A686" s="175"/>
      <c r="B686" s="176"/>
      <c r="C686" s="2"/>
      <c r="D686" s="2"/>
      <c r="E686" s="2"/>
      <c r="F686" s="2"/>
      <c r="G686" s="45"/>
      <c r="H686" s="41"/>
      <c r="I686" s="41"/>
      <c r="J686" s="41"/>
    </row>
    <row r="687" spans="1:10" ht="12.75">
      <c r="A687" s="48">
        <v>633</v>
      </c>
      <c r="B687" s="36" t="s">
        <v>698</v>
      </c>
      <c r="C687" s="174"/>
      <c r="D687" s="2"/>
      <c r="E687" s="2"/>
      <c r="F687" s="2"/>
      <c r="G687" s="173">
        <f>SUM(G688:G690)</f>
        <v>12</v>
      </c>
      <c r="H687" s="173">
        <f>SUM(H688:H698)</f>
        <v>0</v>
      </c>
      <c r="I687" s="173">
        <f>SUM(I688:I698)</f>
        <v>0</v>
      </c>
      <c r="J687" s="173">
        <f>SUM(J688:J690)</f>
        <v>12</v>
      </c>
    </row>
    <row r="688" spans="1:10" ht="12.75">
      <c r="A688" s="61">
        <v>633001</v>
      </c>
      <c r="B688" s="49" t="s">
        <v>702</v>
      </c>
      <c r="C688" s="174"/>
      <c r="D688" s="2"/>
      <c r="E688" s="2"/>
      <c r="F688" s="2"/>
      <c r="G688" s="45">
        <v>5</v>
      </c>
      <c r="H688" s="41"/>
      <c r="I688" s="41"/>
      <c r="J688" s="45">
        <v>5</v>
      </c>
    </row>
    <row r="689" spans="1:10" ht="12.75">
      <c r="A689" s="84">
        <v>633006</v>
      </c>
      <c r="B689" s="2" t="s">
        <v>865</v>
      </c>
      <c r="C689" s="2"/>
      <c r="D689" s="2"/>
      <c r="E689" s="2"/>
      <c r="F689" s="2"/>
      <c r="G689" s="45">
        <v>2</v>
      </c>
      <c r="H689" s="41"/>
      <c r="I689" s="41"/>
      <c r="J689" s="45">
        <v>2</v>
      </c>
    </row>
    <row r="690" spans="1:10" ht="12.75">
      <c r="A690" s="61"/>
      <c r="B690" s="2" t="s">
        <v>866</v>
      </c>
      <c r="C690" s="2"/>
      <c r="D690" s="2"/>
      <c r="E690" s="2"/>
      <c r="F690" s="2"/>
      <c r="G690" s="45">
        <v>5</v>
      </c>
      <c r="H690" s="41"/>
      <c r="I690" s="41"/>
      <c r="J690" s="45">
        <v>5</v>
      </c>
    </row>
    <row r="691" spans="1:10" ht="12.75">
      <c r="A691" s="177"/>
      <c r="B691" s="2"/>
      <c r="C691" s="2"/>
      <c r="D691" s="2"/>
      <c r="E691" s="2"/>
      <c r="F691" s="2"/>
      <c r="G691" s="45"/>
      <c r="H691" s="41"/>
      <c r="I691" s="41"/>
      <c r="J691" s="41"/>
    </row>
    <row r="692" spans="1:10" ht="12.75">
      <c r="A692" s="81">
        <v>635</v>
      </c>
      <c r="B692" s="36" t="s">
        <v>729</v>
      </c>
      <c r="C692" s="49"/>
      <c r="D692" s="2"/>
      <c r="E692" s="2"/>
      <c r="F692" s="2"/>
      <c r="G692" s="173">
        <v>2</v>
      </c>
      <c r="H692" s="48">
        <v>0</v>
      </c>
      <c r="I692" s="48">
        <v>0</v>
      </c>
      <c r="J692" s="48">
        <v>2</v>
      </c>
    </row>
    <row r="693" spans="1:10" ht="12.75">
      <c r="A693" s="84">
        <v>635006</v>
      </c>
      <c r="B693" s="49" t="s">
        <v>867</v>
      </c>
      <c r="C693" s="2"/>
      <c r="D693" s="2"/>
      <c r="E693" s="2"/>
      <c r="F693" s="2"/>
      <c r="G693" s="45"/>
      <c r="H693" s="41"/>
      <c r="I693" s="41"/>
      <c r="J693" s="41"/>
    </row>
    <row r="694" spans="1:10" ht="12.75">
      <c r="A694" s="177"/>
      <c r="B694" s="2"/>
      <c r="C694" s="2"/>
      <c r="D694" s="2"/>
      <c r="E694" s="2"/>
      <c r="F694" s="2"/>
      <c r="G694" s="45"/>
      <c r="H694" s="41"/>
      <c r="I694" s="41"/>
      <c r="J694" s="41"/>
    </row>
    <row r="695" spans="1:10" ht="12.75">
      <c r="A695" s="81">
        <v>637</v>
      </c>
      <c r="B695" s="36" t="s">
        <v>739</v>
      </c>
      <c r="C695" s="49"/>
      <c r="D695" s="2"/>
      <c r="E695" s="2"/>
      <c r="F695" s="2"/>
      <c r="G695" s="173">
        <f>SUM(G696:G699)</f>
        <v>61</v>
      </c>
      <c r="H695" s="173">
        <f>SUM(H696:H699)</f>
        <v>0</v>
      </c>
      <c r="I695" s="173">
        <f>SUM(I696:I699)</f>
        <v>0</v>
      </c>
      <c r="J695" s="173">
        <f>SUM(J696:J699)</f>
        <v>61</v>
      </c>
    </row>
    <row r="696" spans="1:10" ht="12.75">
      <c r="A696" s="84">
        <v>637016</v>
      </c>
      <c r="B696" s="49" t="s">
        <v>771</v>
      </c>
      <c r="C696" s="49"/>
      <c r="D696" s="2"/>
      <c r="E696" s="2"/>
      <c r="F696" s="2"/>
      <c r="G696" s="45">
        <v>7</v>
      </c>
      <c r="H696" s="41"/>
      <c r="I696" s="41"/>
      <c r="J696" s="45">
        <v>7</v>
      </c>
    </row>
    <row r="697" spans="1:10" ht="12.75">
      <c r="A697" s="84">
        <v>637013</v>
      </c>
      <c r="B697" s="2" t="s">
        <v>868</v>
      </c>
      <c r="C697" s="2"/>
      <c r="D697" s="2"/>
      <c r="E697" s="2"/>
      <c r="F697" s="2"/>
      <c r="G697" s="45">
        <v>15</v>
      </c>
      <c r="H697" s="41"/>
      <c r="I697" s="41"/>
      <c r="J697" s="45">
        <v>15</v>
      </c>
    </row>
    <row r="698" spans="1:10" ht="12.75">
      <c r="A698" s="84">
        <v>637014</v>
      </c>
      <c r="B698" s="2" t="s">
        <v>769</v>
      </c>
      <c r="C698" s="2"/>
      <c r="D698" s="2"/>
      <c r="E698" s="2"/>
      <c r="F698" s="2"/>
      <c r="G698" s="45">
        <v>29</v>
      </c>
      <c r="H698" s="41"/>
      <c r="I698" s="41"/>
      <c r="J698" s="45">
        <v>29</v>
      </c>
    </row>
    <row r="699" spans="1:10" ht="13.5" thickBot="1">
      <c r="A699" s="178">
        <v>637027</v>
      </c>
      <c r="B699" s="24" t="s">
        <v>869</v>
      </c>
      <c r="C699" s="24"/>
      <c r="D699" s="24"/>
      <c r="E699" s="24"/>
      <c r="F699" s="24"/>
      <c r="G699" s="135">
        <v>10</v>
      </c>
      <c r="H699" s="69"/>
      <c r="I699" s="69"/>
      <c r="J699" s="135">
        <v>10</v>
      </c>
    </row>
    <row r="700" spans="1:10" ht="12.75">
      <c r="A700" s="49"/>
      <c r="B700" s="2"/>
      <c r="C700" s="2"/>
      <c r="D700" s="2"/>
      <c r="E700" s="2"/>
      <c r="F700" s="2"/>
      <c r="H700" s="2"/>
      <c r="I700" s="2"/>
      <c r="J700" s="2"/>
    </row>
    <row r="701" spans="1:10" ht="12.75">
      <c r="A701" s="100"/>
      <c r="B701" s="2"/>
      <c r="C701" s="2"/>
      <c r="D701" s="2"/>
      <c r="E701" s="2"/>
      <c r="F701" s="2"/>
      <c r="H701" s="2"/>
      <c r="I701" s="2"/>
      <c r="J701" s="2"/>
    </row>
    <row r="702" spans="1:10" ht="12.75">
      <c r="A702" s="100"/>
      <c r="B702" s="2"/>
      <c r="C702" s="2"/>
      <c r="D702" s="2"/>
      <c r="E702" s="2"/>
      <c r="F702" s="2"/>
      <c r="H702" s="2"/>
      <c r="I702" s="2"/>
      <c r="J702" s="2"/>
    </row>
    <row r="703" spans="2:10" ht="12.75">
      <c r="B703" s="2"/>
      <c r="C703" s="2"/>
      <c r="D703" s="2"/>
      <c r="E703" s="2"/>
      <c r="F703" s="2"/>
      <c r="H703" s="2"/>
      <c r="I703" s="2"/>
      <c r="J703" s="2"/>
    </row>
    <row r="704" spans="1:10" ht="12.75">
      <c r="A704" s="49"/>
      <c r="B704" s="2"/>
      <c r="C704" s="2"/>
      <c r="D704" s="2"/>
      <c r="E704" s="2"/>
      <c r="F704" s="2"/>
      <c r="H704" s="2"/>
      <c r="I704" s="2"/>
      <c r="J704" s="2"/>
    </row>
    <row r="705" spans="1:10" ht="15.75">
      <c r="A705" s="179" t="s">
        <v>870</v>
      </c>
      <c r="B705" s="180"/>
      <c r="C705" s="179"/>
      <c r="H705" s="2"/>
      <c r="I705" s="2"/>
      <c r="J705" s="2"/>
    </row>
    <row r="706" spans="1:10" ht="15.75">
      <c r="A706" s="179"/>
      <c r="B706" s="180"/>
      <c r="C706" s="179"/>
      <c r="H706" s="2"/>
      <c r="I706" s="2"/>
      <c r="J706" s="2"/>
    </row>
    <row r="707" spans="1:10" ht="13.5" thickBot="1">
      <c r="A707" s="49"/>
      <c r="B707" s="181"/>
      <c r="C707" s="49"/>
      <c r="H707" s="2"/>
      <c r="I707" s="2"/>
      <c r="J707" s="2"/>
    </row>
    <row r="708" spans="1:10" ht="13.5" thickBot="1">
      <c r="A708" s="104" t="s">
        <v>550</v>
      </c>
      <c r="B708" s="105"/>
      <c r="C708" s="105"/>
      <c r="D708" s="106"/>
      <c r="E708" s="106"/>
      <c r="F708" s="106"/>
      <c r="G708" s="7"/>
      <c r="H708" s="8" t="s">
        <v>551</v>
      </c>
      <c r="I708" s="8" t="s">
        <v>552</v>
      </c>
      <c r="J708" s="9"/>
    </row>
    <row r="709" spans="1:10" ht="16.5" thickTop="1">
      <c r="A709" s="167" t="s">
        <v>871</v>
      </c>
      <c r="B709" s="108" t="s">
        <v>872</v>
      </c>
      <c r="C709" s="182"/>
      <c r="D709" s="2"/>
      <c r="E709" s="2"/>
      <c r="F709" s="2"/>
      <c r="G709" s="11" t="s">
        <v>553</v>
      </c>
      <c r="H709" s="4" t="s">
        <v>554</v>
      </c>
      <c r="I709" s="5" t="s">
        <v>555</v>
      </c>
      <c r="J709" s="14" t="s">
        <v>556</v>
      </c>
    </row>
    <row r="710" spans="1:10" ht="12.75">
      <c r="A710" s="110"/>
      <c r="B710" s="111"/>
      <c r="C710" s="112"/>
      <c r="D710" s="16"/>
      <c r="E710" s="16"/>
      <c r="F710" s="16"/>
      <c r="G710" s="17">
        <v>37950</v>
      </c>
      <c r="H710" s="15" t="s">
        <v>557</v>
      </c>
      <c r="I710" s="76" t="s">
        <v>558</v>
      </c>
      <c r="J710" s="20" t="s">
        <v>559</v>
      </c>
    </row>
    <row r="711" spans="1:10" ht="13.5" thickBot="1">
      <c r="A711" s="113" t="s">
        <v>560</v>
      </c>
      <c r="B711" s="114"/>
      <c r="C711" s="115"/>
      <c r="D711" s="116" t="s">
        <v>561</v>
      </c>
      <c r="E711" s="24"/>
      <c r="F711" s="24"/>
      <c r="G711" s="25">
        <v>1</v>
      </c>
      <c r="H711" s="26">
        <v>2</v>
      </c>
      <c r="I711" s="27">
        <v>3</v>
      </c>
      <c r="J711" s="28">
        <v>4</v>
      </c>
    </row>
    <row r="712" spans="1:10" ht="12.75">
      <c r="A712" s="118"/>
      <c r="B712" s="118" t="s">
        <v>669</v>
      </c>
      <c r="C712" s="119"/>
      <c r="D712" s="120"/>
      <c r="E712" s="120"/>
      <c r="F712" s="183"/>
      <c r="G712" s="184">
        <f>G714+G797</f>
        <v>15263</v>
      </c>
      <c r="H712" s="121">
        <f>H714+H797</f>
        <v>438</v>
      </c>
      <c r="I712" s="184">
        <f>I714+I797</f>
        <v>210</v>
      </c>
      <c r="J712" s="121">
        <f>J714+J797</f>
        <v>15473</v>
      </c>
    </row>
    <row r="713" spans="1:10" ht="12.75">
      <c r="A713" s="42"/>
      <c r="B713" s="42"/>
      <c r="C713" s="2"/>
      <c r="D713" s="2"/>
      <c r="E713" s="2"/>
      <c r="F713" s="38"/>
      <c r="G713" s="2"/>
      <c r="H713" s="41"/>
      <c r="I713" s="2"/>
      <c r="J713" s="41"/>
    </row>
    <row r="714" spans="1:10" ht="15">
      <c r="A714" s="53">
        <v>600</v>
      </c>
      <c r="B714" s="53" t="s">
        <v>670</v>
      </c>
      <c r="C714" s="52"/>
      <c r="D714" s="2"/>
      <c r="E714" s="2"/>
      <c r="F714" s="38"/>
      <c r="G714" s="185">
        <f>G715+G720+G731+G734+G743+G756+G763+G779+G794</f>
        <v>14339</v>
      </c>
      <c r="H714" s="123">
        <f>H715+H720+H731+H734+H743+H756+H763+H779+H794</f>
        <v>438</v>
      </c>
      <c r="I714" s="185">
        <f>I715+I720+I731+I734+I743+I756+I763+I779+I794</f>
        <v>210</v>
      </c>
      <c r="J714" s="123">
        <f>J715+J720+J731+J734+J743+J756+J763+J779+J794</f>
        <v>14549</v>
      </c>
    </row>
    <row r="715" spans="1:10" ht="12.75">
      <c r="A715" s="37">
        <v>610</v>
      </c>
      <c r="B715" s="37" t="s">
        <v>873</v>
      </c>
      <c r="C715" s="36"/>
      <c r="D715" s="2"/>
      <c r="E715" s="2"/>
      <c r="F715" s="38"/>
      <c r="G715" s="146">
        <f>SUM(G716:G718)</f>
        <v>8000</v>
      </c>
      <c r="H715" s="124">
        <f>SUM(H716:H718)</f>
        <v>0</v>
      </c>
      <c r="I715" s="146">
        <f>SUM(I716:I718)</f>
        <v>0</v>
      </c>
      <c r="J715" s="124">
        <f>SUM(J716:J718)</f>
        <v>8000</v>
      </c>
    </row>
    <row r="716" spans="1:10" ht="12.75">
      <c r="A716" s="126">
        <v>611</v>
      </c>
      <c r="B716" s="126" t="s">
        <v>874</v>
      </c>
      <c r="C716" s="100"/>
      <c r="D716" s="2"/>
      <c r="E716" s="2"/>
      <c r="F716" s="38"/>
      <c r="G716" s="186">
        <v>5500</v>
      </c>
      <c r="H716" s="44"/>
      <c r="I716" s="43"/>
      <c r="J716" s="187">
        <f>G716+I716</f>
        <v>5500</v>
      </c>
    </row>
    <row r="717" spans="1:10" ht="12.75">
      <c r="A717" s="126">
        <v>612</v>
      </c>
      <c r="B717" s="126" t="s">
        <v>673</v>
      </c>
      <c r="C717" s="100"/>
      <c r="D717" s="2"/>
      <c r="E717" s="2"/>
      <c r="F717" s="38"/>
      <c r="G717" s="186">
        <f>142+1000+300+210+748</f>
        <v>2400</v>
      </c>
      <c r="H717" s="44"/>
      <c r="I717" s="43"/>
      <c r="J717" s="187">
        <f>G717+I717</f>
        <v>2400</v>
      </c>
    </row>
    <row r="718" spans="1:10" ht="12.75">
      <c r="A718" s="126">
        <v>614</v>
      </c>
      <c r="B718" s="126" t="s">
        <v>674</v>
      </c>
      <c r="C718" s="46"/>
      <c r="D718" s="2"/>
      <c r="E718" s="2"/>
      <c r="F718" s="38"/>
      <c r="G718" s="186">
        <v>100</v>
      </c>
      <c r="H718" s="44"/>
      <c r="I718" s="43"/>
      <c r="J718" s="187">
        <f>G718+I718</f>
        <v>100</v>
      </c>
    </row>
    <row r="719" spans="1:10" ht="12.75">
      <c r="A719" s="42"/>
      <c r="B719" s="42"/>
      <c r="C719" s="2"/>
      <c r="D719" s="2"/>
      <c r="E719" s="2"/>
      <c r="F719" s="38"/>
      <c r="G719" s="43"/>
      <c r="H719" s="44"/>
      <c r="I719" s="43"/>
      <c r="J719" s="44"/>
    </row>
    <row r="720" spans="1:10" ht="12.75">
      <c r="A720" s="37">
        <v>620</v>
      </c>
      <c r="B720" s="37" t="s">
        <v>875</v>
      </c>
      <c r="C720" s="36"/>
      <c r="D720" s="2"/>
      <c r="E720" s="2"/>
      <c r="F720" s="38"/>
      <c r="G720" s="146">
        <f>SUM(G721:G729)</f>
        <v>3058</v>
      </c>
      <c r="H720" s="124">
        <f>SUM(H721:H729)</f>
        <v>0</v>
      </c>
      <c r="I720" s="146">
        <f>SUM(I721:I729)</f>
        <v>0</v>
      </c>
      <c r="J720" s="124">
        <f>SUM(J721:J729)</f>
        <v>3058</v>
      </c>
    </row>
    <row r="721" spans="1:10" ht="12.75">
      <c r="A721" s="50">
        <v>621</v>
      </c>
      <c r="B721" s="50" t="s">
        <v>676</v>
      </c>
      <c r="C721" s="49"/>
      <c r="D721" s="2"/>
      <c r="E721" s="2"/>
      <c r="F721" s="38"/>
      <c r="G721" s="43">
        <v>800</v>
      </c>
      <c r="H721" s="44"/>
      <c r="I721" s="43"/>
      <c r="J721" s="44">
        <f>G721+I721</f>
        <v>800</v>
      </c>
    </row>
    <row r="722" spans="1:10" ht="12.75">
      <c r="A722" s="50">
        <v>622</v>
      </c>
      <c r="B722" s="50" t="s">
        <v>677</v>
      </c>
      <c r="C722" s="49"/>
      <c r="D722" s="2"/>
      <c r="E722" s="2"/>
      <c r="F722" s="38"/>
      <c r="G722" s="43"/>
      <c r="H722" s="44"/>
      <c r="I722" s="43"/>
      <c r="J722" s="44"/>
    </row>
    <row r="723" spans="1:10" ht="12.75">
      <c r="A723" s="50">
        <v>623</v>
      </c>
      <c r="B723" s="50" t="s">
        <v>678</v>
      </c>
      <c r="C723" s="49"/>
      <c r="D723" s="2"/>
      <c r="E723" s="2"/>
      <c r="F723" s="38"/>
      <c r="G723" s="43"/>
      <c r="H723" s="44"/>
      <c r="I723" s="43"/>
      <c r="J723" s="44"/>
    </row>
    <row r="724" spans="1:10" ht="12.75">
      <c r="A724" s="50">
        <v>625</v>
      </c>
      <c r="B724" s="50" t="s">
        <v>679</v>
      </c>
      <c r="C724" s="49"/>
      <c r="D724" s="2"/>
      <c r="E724" s="2"/>
      <c r="F724" s="38"/>
      <c r="G724" s="43"/>
      <c r="H724" s="44"/>
      <c r="I724" s="43"/>
      <c r="J724" s="44"/>
    </row>
    <row r="725" spans="1:10" ht="12.75">
      <c r="A725" s="47">
        <v>625001</v>
      </c>
      <c r="B725" s="47" t="s">
        <v>680</v>
      </c>
      <c r="C725" s="46"/>
      <c r="D725" s="2"/>
      <c r="E725" s="2"/>
      <c r="F725" s="38"/>
      <c r="G725" s="43">
        <v>272</v>
      </c>
      <c r="H725" s="44"/>
      <c r="I725" s="43"/>
      <c r="J725" s="44">
        <f>G725+I725</f>
        <v>272</v>
      </c>
    </row>
    <row r="726" spans="1:10" ht="12.75">
      <c r="A726" s="47">
        <v>625002</v>
      </c>
      <c r="B726" s="47" t="s">
        <v>681</v>
      </c>
      <c r="C726" s="46"/>
      <c r="D726" s="2"/>
      <c r="E726" s="2"/>
      <c r="F726" s="38"/>
      <c r="G726" s="43">
        <v>1728</v>
      </c>
      <c r="H726" s="44"/>
      <c r="I726" s="43"/>
      <c r="J726" s="44">
        <f>G726+I726</f>
        <v>1728</v>
      </c>
    </row>
    <row r="727" spans="1:10" ht="12.75">
      <c r="A727" s="47">
        <v>625003</v>
      </c>
      <c r="B727" s="47" t="s">
        <v>862</v>
      </c>
      <c r="C727" s="46"/>
      <c r="D727" s="2"/>
      <c r="E727" s="2"/>
      <c r="F727" s="38"/>
      <c r="G727" s="43">
        <v>18</v>
      </c>
      <c r="H727" s="44"/>
      <c r="I727" s="43"/>
      <c r="J727" s="44">
        <f>G727+I727</f>
        <v>18</v>
      </c>
    </row>
    <row r="728" spans="1:10" ht="12.75">
      <c r="A728" s="47">
        <v>625005</v>
      </c>
      <c r="B728" s="47" t="s">
        <v>683</v>
      </c>
      <c r="C728" s="49"/>
      <c r="D728" s="2"/>
      <c r="E728" s="2"/>
      <c r="F728" s="38"/>
      <c r="G728" s="43">
        <v>240</v>
      </c>
      <c r="H728" s="44"/>
      <c r="I728" s="43"/>
      <c r="J728" s="44">
        <f>G728+I728</f>
        <v>240</v>
      </c>
    </row>
    <row r="729" spans="1:10" ht="12.75">
      <c r="A729" s="50">
        <v>627</v>
      </c>
      <c r="B729" s="50" t="s">
        <v>876</v>
      </c>
      <c r="C729" s="49"/>
      <c r="D729" s="2"/>
      <c r="E729" s="2"/>
      <c r="F729" s="38"/>
      <c r="G729" s="43"/>
      <c r="H729" s="44"/>
      <c r="I729" s="43"/>
      <c r="J729" s="44"/>
    </row>
    <row r="730" spans="1:10" ht="12.75">
      <c r="A730" s="42"/>
      <c r="B730" s="42"/>
      <c r="C730" s="2"/>
      <c r="D730" s="2"/>
      <c r="E730" s="2"/>
      <c r="F730" s="38"/>
      <c r="G730" s="2"/>
      <c r="H730" s="41"/>
      <c r="I730" s="2"/>
      <c r="J730" s="41"/>
    </row>
    <row r="731" spans="1:10" ht="12.75">
      <c r="A731" s="37">
        <v>631</v>
      </c>
      <c r="B731" s="37" t="s">
        <v>685</v>
      </c>
      <c r="C731" s="36"/>
      <c r="D731" s="2"/>
      <c r="E731" s="2"/>
      <c r="F731" s="38"/>
      <c r="G731" s="146">
        <v>150</v>
      </c>
      <c r="H731" s="124">
        <v>0</v>
      </c>
      <c r="I731" s="146">
        <v>0</v>
      </c>
      <c r="J731" s="124">
        <v>150</v>
      </c>
    </row>
    <row r="732" spans="1:10" ht="12.75">
      <c r="A732" s="47">
        <v>631001</v>
      </c>
      <c r="B732" s="47" t="s">
        <v>863</v>
      </c>
      <c r="C732" s="46"/>
      <c r="D732" s="2"/>
      <c r="E732" s="2"/>
      <c r="F732" s="38"/>
      <c r="G732" s="67">
        <v>150</v>
      </c>
      <c r="H732" s="44"/>
      <c r="I732" s="43"/>
      <c r="J732" s="188">
        <f>G732+I732</f>
        <v>150</v>
      </c>
    </row>
    <row r="733" spans="1:10" ht="12.75">
      <c r="A733" s="42"/>
      <c r="B733" s="42"/>
      <c r="C733" s="2"/>
      <c r="D733" s="2"/>
      <c r="E733" s="2"/>
      <c r="F733" s="38"/>
      <c r="G733" s="67"/>
      <c r="H733" s="44"/>
      <c r="I733" s="43"/>
      <c r="J733" s="44"/>
    </row>
    <row r="734" spans="1:10" ht="12.75">
      <c r="A734" s="37">
        <v>632</v>
      </c>
      <c r="B734" s="37" t="s">
        <v>687</v>
      </c>
      <c r="C734" s="36"/>
      <c r="D734" s="2"/>
      <c r="E734" s="2"/>
      <c r="F734" s="38"/>
      <c r="G734" s="146">
        <f>SUM(G736:G741)</f>
        <v>546</v>
      </c>
      <c r="H734" s="124">
        <f>SUM(H736:H741)</f>
        <v>0</v>
      </c>
      <c r="I734" s="146">
        <f>SUM(I736:I741)</f>
        <v>0</v>
      </c>
      <c r="J734" s="124">
        <f>SUM(J736:J741)</f>
        <v>546</v>
      </c>
    </row>
    <row r="735" spans="1:10" ht="12.75">
      <c r="A735" s="47">
        <v>632001</v>
      </c>
      <c r="B735" s="50" t="s">
        <v>688</v>
      </c>
      <c r="C735" s="36"/>
      <c r="D735" s="2"/>
      <c r="E735" s="2"/>
      <c r="F735" s="38"/>
      <c r="G735" s="146"/>
      <c r="H735" s="44"/>
      <c r="I735" s="43"/>
      <c r="J735" s="40"/>
    </row>
    <row r="736" spans="1:10" ht="12.75">
      <c r="A736" s="42"/>
      <c r="B736" s="47" t="s">
        <v>689</v>
      </c>
      <c r="C736" s="46"/>
      <c r="D736" s="2"/>
      <c r="E736" s="2"/>
      <c r="F736" s="38"/>
      <c r="G736" s="67">
        <v>150</v>
      </c>
      <c r="H736" s="44"/>
      <c r="I736" s="43"/>
      <c r="J736" s="68">
        <f>G736+I736</f>
        <v>150</v>
      </c>
    </row>
    <row r="737" spans="1:10" ht="12.75">
      <c r="A737" s="47"/>
      <c r="B737" s="47" t="s">
        <v>877</v>
      </c>
      <c r="C737" s="46"/>
      <c r="D737" s="2"/>
      <c r="E737" s="2"/>
      <c r="F737" s="38"/>
      <c r="G737" s="67">
        <v>200</v>
      </c>
      <c r="H737" s="44"/>
      <c r="I737" s="43"/>
      <c r="J737" s="68">
        <f>G737+I737</f>
        <v>200</v>
      </c>
    </row>
    <row r="738" spans="1:10" ht="12.75">
      <c r="A738" s="50">
        <v>632002</v>
      </c>
      <c r="B738" s="50" t="s">
        <v>692</v>
      </c>
      <c r="C738" s="49"/>
      <c r="D738" s="49"/>
      <c r="E738" s="49"/>
      <c r="F738" s="82"/>
      <c r="G738" s="67">
        <v>40</v>
      </c>
      <c r="H738" s="44"/>
      <c r="I738" s="43"/>
      <c r="J738" s="68">
        <f>G738+I738</f>
        <v>40</v>
      </c>
    </row>
    <row r="739" spans="1:10" ht="12.75">
      <c r="A739" s="50">
        <v>632003</v>
      </c>
      <c r="B739" s="50" t="s">
        <v>693</v>
      </c>
      <c r="C739" s="49"/>
      <c r="D739" s="49"/>
      <c r="E739" s="49"/>
      <c r="F739" s="82"/>
      <c r="G739" s="67"/>
      <c r="H739" s="44"/>
      <c r="I739" s="43"/>
      <c r="J739" s="68"/>
    </row>
    <row r="740" spans="1:10" ht="12.75">
      <c r="A740" s="50"/>
      <c r="B740" s="189" t="s">
        <v>878</v>
      </c>
      <c r="C740" s="49"/>
      <c r="D740" s="2"/>
      <c r="E740" s="2"/>
      <c r="F740" s="38"/>
      <c r="G740" s="67">
        <v>155</v>
      </c>
      <c r="H740" s="44"/>
      <c r="I740" s="43"/>
      <c r="J740" s="68">
        <f>G740+I740</f>
        <v>155</v>
      </c>
    </row>
    <row r="741" spans="1:10" ht="12.75">
      <c r="A741" s="47"/>
      <c r="B741" s="134" t="s">
        <v>879</v>
      </c>
      <c r="C741" s="46"/>
      <c r="D741" s="2"/>
      <c r="E741" s="2"/>
      <c r="F741" s="38"/>
      <c r="G741" s="67">
        <v>1</v>
      </c>
      <c r="H741" s="44"/>
      <c r="I741" s="43"/>
      <c r="J741" s="68">
        <f>G741+I741</f>
        <v>1</v>
      </c>
    </row>
    <row r="742" spans="1:10" ht="12.75">
      <c r="A742" s="42"/>
      <c r="B742" s="42"/>
      <c r="C742" s="2"/>
      <c r="D742" s="2"/>
      <c r="E742" s="2"/>
      <c r="F742" s="38"/>
      <c r="G742" s="43"/>
      <c r="H742" s="44"/>
      <c r="I742" s="43"/>
      <c r="J742" s="44"/>
    </row>
    <row r="743" spans="1:10" ht="12.75">
      <c r="A743" s="37">
        <v>633</v>
      </c>
      <c r="B743" s="37" t="s">
        <v>698</v>
      </c>
      <c r="C743" s="36"/>
      <c r="D743" s="2"/>
      <c r="E743" s="2"/>
      <c r="F743" s="38"/>
      <c r="G743" s="146">
        <f>SUM(G744:G754)</f>
        <v>694</v>
      </c>
      <c r="H743" s="124">
        <f>SUM(H744:H754)</f>
        <v>167</v>
      </c>
      <c r="I743" s="146">
        <f>SUM(I744:I754)</f>
        <v>0</v>
      </c>
      <c r="J743" s="124">
        <f>SUM(J744:J754)</f>
        <v>694</v>
      </c>
    </row>
    <row r="744" spans="1:10" ht="12.75">
      <c r="A744" s="50">
        <v>633001</v>
      </c>
      <c r="B744" s="50" t="s">
        <v>880</v>
      </c>
      <c r="C744" s="49"/>
      <c r="D744" s="49"/>
      <c r="E744" s="49"/>
      <c r="F744" s="82"/>
      <c r="G744" s="67">
        <v>45</v>
      </c>
      <c r="H744" s="44">
        <v>36</v>
      </c>
      <c r="I744" s="43">
        <v>0</v>
      </c>
      <c r="J744" s="190">
        <f>G744+I744</f>
        <v>45</v>
      </c>
    </row>
    <row r="745" spans="1:10" ht="12.75">
      <c r="A745" s="50">
        <v>633003</v>
      </c>
      <c r="B745" s="50" t="s">
        <v>700</v>
      </c>
      <c r="C745" s="49"/>
      <c r="D745" s="49"/>
      <c r="E745" s="49"/>
      <c r="F745" s="82"/>
      <c r="G745" s="67">
        <v>7</v>
      </c>
      <c r="H745" s="44"/>
      <c r="I745" s="43"/>
      <c r="J745" s="190">
        <f aca="true" t="shared" si="3" ref="J745:J754">G745+I745</f>
        <v>7</v>
      </c>
    </row>
    <row r="746" spans="1:10" ht="12.75">
      <c r="A746" s="191">
        <v>633004</v>
      </c>
      <c r="B746" s="191" t="s">
        <v>881</v>
      </c>
      <c r="C746" s="49"/>
      <c r="D746" s="49"/>
      <c r="E746" s="49"/>
      <c r="F746" s="82"/>
      <c r="G746" s="67">
        <v>40</v>
      </c>
      <c r="H746" s="44"/>
      <c r="I746" s="43"/>
      <c r="J746" s="190">
        <f t="shared" si="3"/>
        <v>40</v>
      </c>
    </row>
    <row r="747" spans="1:10" ht="12.75">
      <c r="A747" s="50">
        <v>633005</v>
      </c>
      <c r="B747" s="50" t="s">
        <v>882</v>
      </c>
      <c r="C747" s="49"/>
      <c r="D747" s="49"/>
      <c r="E747" s="49"/>
      <c r="F747" s="82"/>
      <c r="G747" s="67">
        <v>100</v>
      </c>
      <c r="H747" s="44">
        <v>100</v>
      </c>
      <c r="I747" s="43">
        <v>0</v>
      </c>
      <c r="J747" s="190">
        <f t="shared" si="3"/>
        <v>100</v>
      </c>
    </row>
    <row r="748" spans="1:10" ht="12.75">
      <c r="A748" s="50">
        <v>633006</v>
      </c>
      <c r="B748" s="50" t="s">
        <v>883</v>
      </c>
      <c r="C748" s="49"/>
      <c r="D748" s="49"/>
      <c r="E748" s="49"/>
      <c r="F748" s="82"/>
      <c r="G748" s="67">
        <v>100</v>
      </c>
      <c r="H748" s="44">
        <v>31</v>
      </c>
      <c r="I748" s="43">
        <v>0</v>
      </c>
      <c r="J748" s="190">
        <f t="shared" si="3"/>
        <v>100</v>
      </c>
    </row>
    <row r="749" spans="1:10" ht="12.75">
      <c r="A749" s="50">
        <v>633007</v>
      </c>
      <c r="B749" s="50" t="s">
        <v>884</v>
      </c>
      <c r="C749" s="49"/>
      <c r="D749" s="49"/>
      <c r="E749" s="49"/>
      <c r="F749" s="82"/>
      <c r="G749" s="67">
        <v>50</v>
      </c>
      <c r="H749" s="44"/>
      <c r="I749" s="43"/>
      <c r="J749" s="190">
        <f t="shared" si="3"/>
        <v>50</v>
      </c>
    </row>
    <row r="750" spans="1:10" ht="12.75">
      <c r="A750" s="50"/>
      <c r="B750" s="50" t="s">
        <v>885</v>
      </c>
      <c r="C750" s="49"/>
      <c r="D750" s="49"/>
      <c r="E750" s="49"/>
      <c r="F750" s="82"/>
      <c r="G750" s="67">
        <v>0</v>
      </c>
      <c r="H750" s="44"/>
      <c r="I750" s="43"/>
      <c r="J750" s="190">
        <f t="shared" si="3"/>
        <v>0</v>
      </c>
    </row>
    <row r="751" spans="1:10" ht="12.75">
      <c r="A751" s="50">
        <v>633009</v>
      </c>
      <c r="B751" s="50" t="s">
        <v>886</v>
      </c>
      <c r="C751" s="49"/>
      <c r="D751" s="49"/>
      <c r="E751" s="49"/>
      <c r="F751" s="82"/>
      <c r="G751" s="67">
        <v>10</v>
      </c>
      <c r="H751" s="44"/>
      <c r="I751" s="43"/>
      <c r="J751" s="190">
        <f t="shared" si="3"/>
        <v>10</v>
      </c>
    </row>
    <row r="752" spans="1:10" ht="12.75">
      <c r="A752" s="50">
        <v>633010</v>
      </c>
      <c r="B752" s="50" t="s">
        <v>887</v>
      </c>
      <c r="C752" s="49"/>
      <c r="D752" s="49"/>
      <c r="E752" s="49"/>
      <c r="F752" s="82"/>
      <c r="G752" s="67">
        <v>300</v>
      </c>
      <c r="H752" s="44"/>
      <c r="I752" s="43"/>
      <c r="J752" s="190">
        <f t="shared" si="3"/>
        <v>300</v>
      </c>
    </row>
    <row r="753" spans="1:10" ht="12.75">
      <c r="A753" s="50">
        <v>633013</v>
      </c>
      <c r="B753" s="50" t="s">
        <v>718</v>
      </c>
      <c r="C753" s="49"/>
      <c r="D753" s="49"/>
      <c r="E753" s="49"/>
      <c r="F753" s="82"/>
      <c r="G753" s="67">
        <v>30</v>
      </c>
      <c r="H753" s="44"/>
      <c r="I753" s="43"/>
      <c r="J753" s="190">
        <f t="shared" si="3"/>
        <v>30</v>
      </c>
    </row>
    <row r="754" spans="1:10" ht="12.75">
      <c r="A754" s="50">
        <v>633016</v>
      </c>
      <c r="B754" s="50" t="s">
        <v>888</v>
      </c>
      <c r="C754" s="49"/>
      <c r="D754" s="49"/>
      <c r="E754" s="49"/>
      <c r="F754" s="82"/>
      <c r="G754" s="67">
        <v>12</v>
      </c>
      <c r="H754" s="44"/>
      <c r="I754" s="43"/>
      <c r="J754" s="190">
        <f t="shared" si="3"/>
        <v>12</v>
      </c>
    </row>
    <row r="755" spans="1:10" ht="12.75">
      <c r="A755" s="42"/>
      <c r="B755" s="42"/>
      <c r="C755" s="2"/>
      <c r="D755" s="2"/>
      <c r="E755" s="2"/>
      <c r="F755" s="38"/>
      <c r="G755" s="43"/>
      <c r="H755" s="44"/>
      <c r="I755" s="43"/>
      <c r="J755" s="44"/>
    </row>
    <row r="756" spans="1:10" ht="12.75">
      <c r="A756" s="37">
        <v>634</v>
      </c>
      <c r="B756" s="37" t="s">
        <v>722</v>
      </c>
      <c r="C756" s="36"/>
      <c r="D756" s="2"/>
      <c r="E756" s="2"/>
      <c r="F756" s="38"/>
      <c r="G756" s="146">
        <f>SUM(G758:G761)</f>
        <v>760</v>
      </c>
      <c r="H756" s="124">
        <f>SUM(H758:H761)</f>
        <v>11</v>
      </c>
      <c r="I756" s="146">
        <f>SUM(I758:I761)</f>
        <v>0</v>
      </c>
      <c r="J756" s="124">
        <f>SUM(J758:J761)</f>
        <v>760</v>
      </c>
    </row>
    <row r="757" spans="1:10" ht="12.75">
      <c r="A757" s="50">
        <v>634001</v>
      </c>
      <c r="B757" s="50" t="s">
        <v>723</v>
      </c>
      <c r="C757" s="36"/>
      <c r="D757" s="2"/>
      <c r="E757" s="2"/>
      <c r="F757" s="38"/>
      <c r="G757" s="146"/>
      <c r="H757" s="44"/>
      <c r="I757" s="43"/>
      <c r="J757" s="40"/>
    </row>
    <row r="758" spans="1:10" ht="12.75">
      <c r="A758" s="42"/>
      <c r="B758" s="47" t="s">
        <v>724</v>
      </c>
      <c r="C758" s="46"/>
      <c r="D758" s="2"/>
      <c r="E758" s="2"/>
      <c r="F758" s="38"/>
      <c r="G758" s="67">
        <v>300</v>
      </c>
      <c r="H758" s="68">
        <v>11</v>
      </c>
      <c r="I758" s="67">
        <v>0</v>
      </c>
      <c r="J758" s="190">
        <f>G758+I758</f>
        <v>300</v>
      </c>
    </row>
    <row r="759" spans="1:10" ht="12.75">
      <c r="A759" s="47"/>
      <c r="B759" s="47" t="s">
        <v>725</v>
      </c>
      <c r="C759" s="46"/>
      <c r="D759" s="2"/>
      <c r="E759" s="2"/>
      <c r="F759" s="38"/>
      <c r="G759" s="67">
        <v>20</v>
      </c>
      <c r="H759" s="68"/>
      <c r="I759" s="67"/>
      <c r="J759" s="190">
        <f>G759+I759</f>
        <v>20</v>
      </c>
    </row>
    <row r="760" spans="1:10" ht="12.75">
      <c r="A760" s="50">
        <v>634002</v>
      </c>
      <c r="B760" s="50" t="s">
        <v>889</v>
      </c>
      <c r="C760" s="46"/>
      <c r="D760" s="2"/>
      <c r="E760" s="2"/>
      <c r="F760" s="38"/>
      <c r="G760" s="67">
        <v>280</v>
      </c>
      <c r="H760" s="68"/>
      <c r="I760" s="67"/>
      <c r="J760" s="190">
        <f>G760+I760</f>
        <v>280</v>
      </c>
    </row>
    <row r="761" spans="1:10" ht="12.75">
      <c r="A761" s="50">
        <v>634003</v>
      </c>
      <c r="B761" s="50" t="s">
        <v>890</v>
      </c>
      <c r="C761" s="46"/>
      <c r="D761" s="2"/>
      <c r="E761" s="2"/>
      <c r="F761" s="38"/>
      <c r="G761" s="67">
        <v>160</v>
      </c>
      <c r="H761" s="68"/>
      <c r="I761" s="67"/>
      <c r="J761" s="190">
        <f>G761+I761</f>
        <v>160</v>
      </c>
    </row>
    <row r="762" spans="1:10" ht="12.75">
      <c r="A762" s="42"/>
      <c r="B762" s="42"/>
      <c r="C762" s="2"/>
      <c r="D762" s="2"/>
      <c r="E762" s="2"/>
      <c r="F762" s="38"/>
      <c r="G762" s="43"/>
      <c r="H762" s="44"/>
      <c r="I762" s="43"/>
      <c r="J762" s="44"/>
    </row>
    <row r="763" spans="1:10" ht="12.75">
      <c r="A763" s="37">
        <v>635</v>
      </c>
      <c r="B763" s="37" t="s">
        <v>729</v>
      </c>
      <c r="C763" s="36"/>
      <c r="D763" s="2"/>
      <c r="E763" s="2"/>
      <c r="F763" s="38"/>
      <c r="G763" s="146">
        <f>SUM(G764:G770)</f>
        <v>68</v>
      </c>
      <c r="H763" s="124">
        <f>SUM(H764:H770)</f>
        <v>90</v>
      </c>
      <c r="I763" s="146">
        <f>SUM(I764:I770)</f>
        <v>40</v>
      </c>
      <c r="J763" s="124">
        <f>SUM(J764:J770)</f>
        <v>108</v>
      </c>
    </row>
    <row r="764" spans="1:10" ht="12.75">
      <c r="A764" s="50">
        <v>635001</v>
      </c>
      <c r="B764" s="50" t="s">
        <v>730</v>
      </c>
      <c r="C764" s="46"/>
      <c r="D764" s="2"/>
      <c r="E764" s="2"/>
      <c r="F764" s="38"/>
      <c r="G764" s="67">
        <v>5</v>
      </c>
      <c r="H764" s="44"/>
      <c r="I764" s="43"/>
      <c r="J764" s="68">
        <f aca="true" t="shared" si="4" ref="J764:J770">G764+I764</f>
        <v>5</v>
      </c>
    </row>
    <row r="765" spans="1:10" ht="12.75">
      <c r="A765" s="50">
        <v>635002</v>
      </c>
      <c r="B765" s="50" t="s">
        <v>731</v>
      </c>
      <c r="C765" s="46"/>
      <c r="D765" s="2"/>
      <c r="E765" s="2"/>
      <c r="F765" s="38"/>
      <c r="G765" s="67">
        <v>10</v>
      </c>
      <c r="H765" s="44"/>
      <c r="I765" s="43"/>
      <c r="J765" s="68">
        <f t="shared" si="4"/>
        <v>10</v>
      </c>
    </row>
    <row r="766" spans="1:10" ht="12.75">
      <c r="A766" s="50">
        <v>635003</v>
      </c>
      <c r="B766" s="50" t="s">
        <v>733</v>
      </c>
      <c r="C766" s="46"/>
      <c r="D766" s="2"/>
      <c r="E766" s="2"/>
      <c r="F766" s="38"/>
      <c r="G766" s="67">
        <v>3</v>
      </c>
      <c r="H766" s="44"/>
      <c r="I766" s="43"/>
      <c r="J766" s="68">
        <f t="shared" si="4"/>
        <v>3</v>
      </c>
    </row>
    <row r="767" spans="1:10" ht="12.75">
      <c r="A767" s="50">
        <v>635004</v>
      </c>
      <c r="B767" s="50" t="s">
        <v>891</v>
      </c>
      <c r="C767" s="46"/>
      <c r="D767" s="2"/>
      <c r="E767" s="2"/>
      <c r="F767" s="38"/>
      <c r="G767" s="67">
        <v>25</v>
      </c>
      <c r="H767" s="44"/>
      <c r="I767" s="43"/>
      <c r="J767" s="68">
        <f t="shared" si="4"/>
        <v>25</v>
      </c>
    </row>
    <row r="768" spans="1:10" ht="12.75">
      <c r="A768" s="50">
        <v>635005</v>
      </c>
      <c r="B768" s="50" t="s">
        <v>892</v>
      </c>
      <c r="C768" s="46"/>
      <c r="D768" s="2"/>
      <c r="E768" s="2"/>
      <c r="F768" s="38"/>
      <c r="G768" s="67">
        <v>15</v>
      </c>
      <c r="H768" s="44">
        <v>40</v>
      </c>
      <c r="I768" s="43">
        <v>40</v>
      </c>
      <c r="J768" s="68">
        <f t="shared" si="4"/>
        <v>55</v>
      </c>
    </row>
    <row r="769" spans="1:10" ht="12.75">
      <c r="A769" s="50">
        <v>635006</v>
      </c>
      <c r="B769" s="50" t="s">
        <v>893</v>
      </c>
      <c r="C769" s="46"/>
      <c r="D769" s="2"/>
      <c r="E769" s="2"/>
      <c r="F769" s="38"/>
      <c r="G769" s="67">
        <v>0</v>
      </c>
      <c r="H769" s="44">
        <v>50</v>
      </c>
      <c r="I769" s="43">
        <v>0</v>
      </c>
      <c r="J769" s="68">
        <f t="shared" si="4"/>
        <v>0</v>
      </c>
    </row>
    <row r="770" spans="1:10" ht="12.75">
      <c r="A770" s="50">
        <v>635007</v>
      </c>
      <c r="B770" s="50" t="s">
        <v>894</v>
      </c>
      <c r="C770" s="46"/>
      <c r="D770" s="2"/>
      <c r="E770" s="2"/>
      <c r="F770" s="38"/>
      <c r="G770" s="67">
        <v>10</v>
      </c>
      <c r="H770" s="44"/>
      <c r="I770" s="43"/>
      <c r="J770" s="68">
        <f t="shared" si="4"/>
        <v>10</v>
      </c>
    </row>
    <row r="771" spans="1:10" ht="13.5" thickBot="1">
      <c r="A771" s="192"/>
      <c r="B771" s="193" t="s">
        <v>895</v>
      </c>
      <c r="C771" s="162"/>
      <c r="D771" s="24"/>
      <c r="E771" s="24"/>
      <c r="F771" s="71"/>
      <c r="G771" s="151"/>
      <c r="H771" s="73"/>
      <c r="I771" s="72"/>
      <c r="J771" s="73"/>
    </row>
    <row r="772" spans="1:10" ht="12.75">
      <c r="A772" s="46"/>
      <c r="B772" s="46"/>
      <c r="C772" s="46"/>
      <c r="D772" s="2"/>
      <c r="E772" s="2"/>
      <c r="F772" s="2"/>
      <c r="G772" s="99"/>
      <c r="H772" s="43"/>
      <c r="I772" s="43"/>
      <c r="J772" s="43"/>
    </row>
    <row r="773" spans="1:10" ht="13.5" thickBot="1">
      <c r="A773" s="46"/>
      <c r="B773" s="46"/>
      <c r="C773" s="46"/>
      <c r="D773" s="2"/>
      <c r="E773" s="2"/>
      <c r="F773" s="2"/>
      <c r="G773" s="99"/>
      <c r="H773" s="43"/>
      <c r="I773" s="43"/>
      <c r="J773" s="43"/>
    </row>
    <row r="774" spans="1:10" ht="13.5" thickBot="1">
      <c r="A774" s="104" t="s">
        <v>550</v>
      </c>
      <c r="B774" s="105"/>
      <c r="C774" s="105"/>
      <c r="D774" s="106"/>
      <c r="E774" s="106"/>
      <c r="F774" s="106"/>
      <c r="G774" s="194"/>
      <c r="H774" s="195" t="s">
        <v>551</v>
      </c>
      <c r="I774" s="195" t="s">
        <v>552</v>
      </c>
      <c r="J774" s="196"/>
    </row>
    <row r="775" spans="1:10" ht="16.5" thickTop="1">
      <c r="A775" s="167" t="s">
        <v>871</v>
      </c>
      <c r="B775" s="108" t="s">
        <v>872</v>
      </c>
      <c r="C775" s="182"/>
      <c r="D775" s="2"/>
      <c r="E775" s="2"/>
      <c r="F775" s="2"/>
      <c r="G775" s="197" t="s">
        <v>553</v>
      </c>
      <c r="H775" s="198" t="s">
        <v>554</v>
      </c>
      <c r="I775" s="199" t="s">
        <v>555</v>
      </c>
      <c r="J775" s="200" t="s">
        <v>556</v>
      </c>
    </row>
    <row r="776" spans="1:10" ht="12.75">
      <c r="A776" s="110"/>
      <c r="B776" s="111"/>
      <c r="C776" s="112"/>
      <c r="D776" s="16"/>
      <c r="E776" s="16"/>
      <c r="F776" s="16"/>
      <c r="G776" s="201">
        <v>37950</v>
      </c>
      <c r="H776" s="202" t="s">
        <v>557</v>
      </c>
      <c r="I776" s="201" t="s">
        <v>558</v>
      </c>
      <c r="J776" s="203" t="s">
        <v>559</v>
      </c>
    </row>
    <row r="777" spans="1:10" ht="13.5" thickBot="1">
      <c r="A777" s="113" t="s">
        <v>560</v>
      </c>
      <c r="B777" s="114"/>
      <c r="C777" s="115"/>
      <c r="D777" s="116" t="s">
        <v>561</v>
      </c>
      <c r="E777" s="24"/>
      <c r="F777" s="24"/>
      <c r="G777" s="204">
        <v>1</v>
      </c>
      <c r="H777" s="205">
        <v>2</v>
      </c>
      <c r="I777" s="206">
        <v>3</v>
      </c>
      <c r="J777" s="207">
        <v>4</v>
      </c>
    </row>
    <row r="778" spans="1:10" ht="12.75">
      <c r="A778" s="142"/>
      <c r="B778" s="208"/>
      <c r="C778" s="143"/>
      <c r="D778" s="6"/>
      <c r="E778" s="6"/>
      <c r="F778" s="6"/>
      <c r="G778" s="209"/>
      <c r="H778" s="144"/>
      <c r="I778" s="145"/>
      <c r="J778" s="210"/>
    </row>
    <row r="779" spans="1:10" ht="12.75">
      <c r="A779" s="37">
        <v>637</v>
      </c>
      <c r="B779" s="211" t="s">
        <v>896</v>
      </c>
      <c r="C779" s="36"/>
      <c r="D779" s="2"/>
      <c r="E779" s="2"/>
      <c r="F779" s="2"/>
      <c r="G779" s="124">
        <f>SUM(G780:G792)</f>
        <v>993</v>
      </c>
      <c r="H779" s="124">
        <f>SUM(H780:H792)</f>
        <v>170</v>
      </c>
      <c r="I779" s="124">
        <f>SUM(I780:I792)</f>
        <v>170</v>
      </c>
      <c r="J779" s="124">
        <f>SUM(J780:J792)</f>
        <v>1163</v>
      </c>
    </row>
    <row r="780" spans="1:10" ht="12.75">
      <c r="A780" s="50">
        <v>637001</v>
      </c>
      <c r="B780" s="212" t="s">
        <v>897</v>
      </c>
      <c r="C780" s="46"/>
      <c r="D780" s="2"/>
      <c r="E780" s="2"/>
      <c r="F780" s="2"/>
      <c r="G780" s="68">
        <v>210</v>
      </c>
      <c r="H780" s="43"/>
      <c r="I780" s="44"/>
      <c r="J780" s="68">
        <f>G780+I780</f>
        <v>210</v>
      </c>
    </row>
    <row r="781" spans="1:10" ht="12.75">
      <c r="A781" s="50">
        <v>637002</v>
      </c>
      <c r="B781" s="212" t="s">
        <v>898</v>
      </c>
      <c r="C781" s="46"/>
      <c r="D781" s="2"/>
      <c r="E781" s="2"/>
      <c r="F781" s="2"/>
      <c r="G781" s="68">
        <v>15</v>
      </c>
      <c r="H781" s="43"/>
      <c r="I781" s="44"/>
      <c r="J781" s="68">
        <f aca="true" t="shared" si="5" ref="J781:J792">G781+I781</f>
        <v>15</v>
      </c>
    </row>
    <row r="782" spans="1:10" ht="12.75">
      <c r="A782" s="50">
        <v>637004</v>
      </c>
      <c r="B782" s="212" t="s">
        <v>743</v>
      </c>
      <c r="C782" s="46"/>
      <c r="D782" s="2"/>
      <c r="E782" s="2"/>
      <c r="F782" s="2"/>
      <c r="G782" s="68">
        <v>50</v>
      </c>
      <c r="H782" s="43"/>
      <c r="I782" s="44"/>
      <c r="J782" s="68">
        <f t="shared" si="5"/>
        <v>50</v>
      </c>
    </row>
    <row r="783" spans="1:10" ht="12.75">
      <c r="A783" s="50">
        <v>637005</v>
      </c>
      <c r="B783" s="212" t="s">
        <v>899</v>
      </c>
      <c r="C783" s="46"/>
      <c r="D783" s="2"/>
      <c r="E783" s="2"/>
      <c r="F783" s="2"/>
      <c r="G783" s="68">
        <v>5</v>
      </c>
      <c r="H783" s="43"/>
      <c r="I783" s="44"/>
      <c r="J783" s="68">
        <f t="shared" si="5"/>
        <v>5</v>
      </c>
    </row>
    <row r="784" spans="1:10" ht="12.75">
      <c r="A784" s="50"/>
      <c r="B784" s="212" t="s">
        <v>900</v>
      </c>
      <c r="C784" s="46"/>
      <c r="D784" s="2"/>
      <c r="E784" s="2"/>
      <c r="F784" s="2"/>
      <c r="G784" s="68">
        <v>0</v>
      </c>
      <c r="H784" s="43">
        <v>100</v>
      </c>
      <c r="I784" s="44">
        <v>100</v>
      </c>
      <c r="J784" s="68">
        <f t="shared" si="5"/>
        <v>100</v>
      </c>
    </row>
    <row r="785" spans="1:10" ht="12.75">
      <c r="A785" s="50">
        <v>637007</v>
      </c>
      <c r="B785" s="212" t="s">
        <v>685</v>
      </c>
      <c r="C785" s="46"/>
      <c r="D785" s="2"/>
      <c r="E785" s="2"/>
      <c r="F785" s="2"/>
      <c r="G785" s="68"/>
      <c r="H785" s="43"/>
      <c r="I785" s="44"/>
      <c r="J785" s="68">
        <f t="shared" si="5"/>
        <v>0</v>
      </c>
    </row>
    <row r="786" spans="1:10" ht="12.75">
      <c r="A786" s="50">
        <v>637011</v>
      </c>
      <c r="B786" s="212" t="s">
        <v>901</v>
      </c>
      <c r="C786" s="46"/>
      <c r="D786" s="2"/>
      <c r="E786" s="2"/>
      <c r="F786" s="2"/>
      <c r="G786" s="68">
        <v>22</v>
      </c>
      <c r="H786" s="43"/>
      <c r="I786" s="44"/>
      <c r="J786" s="68">
        <f t="shared" si="5"/>
        <v>22</v>
      </c>
    </row>
    <row r="787" spans="1:10" ht="12.75">
      <c r="A787" s="50">
        <v>637012</v>
      </c>
      <c r="B787" s="212" t="s">
        <v>902</v>
      </c>
      <c r="C787" s="46"/>
      <c r="D787" s="2"/>
      <c r="E787" s="2"/>
      <c r="F787" s="2"/>
      <c r="G787" s="68"/>
      <c r="H787" s="43">
        <v>20</v>
      </c>
      <c r="I787" s="44">
        <v>20</v>
      </c>
      <c r="J787" s="68">
        <f t="shared" si="5"/>
        <v>20</v>
      </c>
    </row>
    <row r="788" spans="1:10" ht="12.75">
      <c r="A788" s="50">
        <v>637013</v>
      </c>
      <c r="B788" s="212" t="s">
        <v>903</v>
      </c>
      <c r="C788" s="46"/>
      <c r="D788" s="2"/>
      <c r="E788" s="2"/>
      <c r="F788" s="2"/>
      <c r="G788" s="68">
        <v>0</v>
      </c>
      <c r="H788" s="43"/>
      <c r="I788" s="44"/>
      <c r="J788" s="68">
        <f t="shared" si="5"/>
        <v>0</v>
      </c>
    </row>
    <row r="789" spans="1:10" ht="12.75">
      <c r="A789" s="191">
        <v>637014</v>
      </c>
      <c r="B789" s="213" t="s">
        <v>769</v>
      </c>
      <c r="C789" s="2"/>
      <c r="D789" s="2"/>
      <c r="E789" s="2"/>
      <c r="F789" s="2"/>
      <c r="G789" s="68">
        <v>400</v>
      </c>
      <c r="H789" s="43"/>
      <c r="I789" s="44"/>
      <c r="J789" s="68">
        <f t="shared" si="5"/>
        <v>400</v>
      </c>
    </row>
    <row r="790" spans="1:10" ht="12.75">
      <c r="A790" s="50">
        <v>637015</v>
      </c>
      <c r="B790" s="212" t="s">
        <v>770</v>
      </c>
      <c r="C790" s="46"/>
      <c r="D790" s="2"/>
      <c r="E790" s="2"/>
      <c r="F790" s="2"/>
      <c r="G790" s="68">
        <f>100-9</f>
        <v>91</v>
      </c>
      <c r="H790" s="43"/>
      <c r="I790" s="44"/>
      <c r="J790" s="68">
        <f t="shared" si="5"/>
        <v>91</v>
      </c>
    </row>
    <row r="791" spans="1:10" ht="12.75">
      <c r="A791" s="50">
        <v>637016</v>
      </c>
      <c r="B791" s="212" t="s">
        <v>771</v>
      </c>
      <c r="C791" s="46"/>
      <c r="D791" s="2"/>
      <c r="E791" s="2"/>
      <c r="F791" s="2"/>
      <c r="G791" s="68">
        <f>111+9</f>
        <v>120</v>
      </c>
      <c r="H791" s="43"/>
      <c r="I791" s="44"/>
      <c r="J791" s="68">
        <f t="shared" si="5"/>
        <v>120</v>
      </c>
    </row>
    <row r="792" spans="1:10" ht="12.75">
      <c r="A792" s="50">
        <v>637027</v>
      </c>
      <c r="B792" s="212" t="s">
        <v>904</v>
      </c>
      <c r="C792" s="46"/>
      <c r="D792" s="2"/>
      <c r="E792" s="2"/>
      <c r="F792" s="2"/>
      <c r="G792" s="68">
        <v>80</v>
      </c>
      <c r="H792" s="43">
        <v>50</v>
      </c>
      <c r="I792" s="44">
        <v>50</v>
      </c>
      <c r="J792" s="68">
        <f t="shared" si="5"/>
        <v>130</v>
      </c>
    </row>
    <row r="793" spans="1:10" ht="12.75">
      <c r="A793" s="47"/>
      <c r="B793" s="214"/>
      <c r="C793" s="46"/>
      <c r="D793" s="2"/>
      <c r="E793" s="2"/>
      <c r="F793" s="2"/>
      <c r="G793" s="68"/>
      <c r="H793" s="43"/>
      <c r="I793" s="44"/>
      <c r="J793" s="122"/>
    </row>
    <row r="794" spans="1:10" ht="12.75">
      <c r="A794" s="37">
        <v>642</v>
      </c>
      <c r="B794" s="211" t="s">
        <v>905</v>
      </c>
      <c r="C794" s="36"/>
      <c r="D794" s="2"/>
      <c r="E794" s="2"/>
      <c r="F794" s="2"/>
      <c r="G794" s="124">
        <f>G795</f>
        <v>70</v>
      </c>
      <c r="H794" s="124">
        <f>H795</f>
        <v>0</v>
      </c>
      <c r="I794" s="124">
        <f>I795</f>
        <v>0</v>
      </c>
      <c r="J794" s="124">
        <f>J795</f>
        <v>70</v>
      </c>
    </row>
    <row r="795" spans="1:10" ht="12.75">
      <c r="A795" s="50">
        <v>642002</v>
      </c>
      <c r="B795" s="212" t="s">
        <v>906</v>
      </c>
      <c r="C795" s="49"/>
      <c r="D795" s="49"/>
      <c r="E795" s="49"/>
      <c r="F795" s="49"/>
      <c r="G795" s="68">
        <f>20+50</f>
        <v>70</v>
      </c>
      <c r="H795" s="43">
        <v>0</v>
      </c>
      <c r="I795" s="44">
        <v>0</v>
      </c>
      <c r="J795" s="215">
        <f>G795+I795</f>
        <v>70</v>
      </c>
    </row>
    <row r="796" spans="1:10" ht="12.75">
      <c r="A796" s="42"/>
      <c r="B796" s="216"/>
      <c r="C796" s="2"/>
      <c r="D796" s="2"/>
      <c r="E796" s="2"/>
      <c r="F796" s="2"/>
      <c r="G796" s="68"/>
      <c r="H796" s="43"/>
      <c r="I796" s="44"/>
      <c r="J796" s="122"/>
    </row>
    <row r="797" spans="1:10" ht="15">
      <c r="A797" s="53">
        <v>700</v>
      </c>
      <c r="B797" s="217" t="s">
        <v>788</v>
      </c>
      <c r="C797" s="52"/>
      <c r="D797" s="2"/>
      <c r="E797" s="2"/>
      <c r="F797" s="2"/>
      <c r="G797" s="123">
        <f>G798+G804</f>
        <v>924</v>
      </c>
      <c r="H797" s="123">
        <f>H798+H804</f>
        <v>0</v>
      </c>
      <c r="I797" s="123">
        <f>I798+I804</f>
        <v>0</v>
      </c>
      <c r="J797" s="123">
        <f>J798+J804</f>
        <v>924</v>
      </c>
    </row>
    <row r="798" spans="1:10" ht="12.75">
      <c r="A798" s="37">
        <v>713</v>
      </c>
      <c r="B798" s="211" t="s">
        <v>907</v>
      </c>
      <c r="C798" s="36"/>
      <c r="D798" s="2"/>
      <c r="E798" s="2"/>
      <c r="F798" s="2"/>
      <c r="G798" s="124">
        <f>SUM(G799:G802)</f>
        <v>204</v>
      </c>
      <c r="H798" s="124">
        <f>SUM(H799:H802)</f>
        <v>0</v>
      </c>
      <c r="I798" s="124">
        <f>SUM(I799:I802)</f>
        <v>0</v>
      </c>
      <c r="J798" s="124">
        <f>SUM(J799:J802)</f>
        <v>204</v>
      </c>
    </row>
    <row r="799" spans="1:10" ht="12.75">
      <c r="A799" s="50">
        <v>713001</v>
      </c>
      <c r="B799" s="212" t="s">
        <v>730</v>
      </c>
      <c r="C799" s="36"/>
      <c r="D799" s="49"/>
      <c r="E799" s="49"/>
      <c r="F799" s="49"/>
      <c r="G799" s="68"/>
      <c r="H799" s="43"/>
      <c r="I799" s="44"/>
      <c r="J799" s="218">
        <f>G799+I799</f>
        <v>0</v>
      </c>
    </row>
    <row r="800" spans="1:10" ht="12.75">
      <c r="A800" s="50">
        <v>713002</v>
      </c>
      <c r="B800" s="212" t="s">
        <v>731</v>
      </c>
      <c r="C800" s="219"/>
      <c r="D800" s="49"/>
      <c r="E800" s="49"/>
      <c r="F800" s="49"/>
      <c r="G800" s="68"/>
      <c r="H800" s="43"/>
      <c r="I800" s="44"/>
      <c r="J800" s="218">
        <f>G800+I800</f>
        <v>0</v>
      </c>
    </row>
    <row r="801" spans="1:10" ht="12.75">
      <c r="A801" s="50">
        <v>713004</v>
      </c>
      <c r="B801" s="212" t="s">
        <v>737</v>
      </c>
      <c r="C801" s="49"/>
      <c r="D801" s="49"/>
      <c r="E801" s="49"/>
      <c r="F801" s="49"/>
      <c r="G801" s="68">
        <v>40</v>
      </c>
      <c r="H801" s="43"/>
      <c r="I801" s="44"/>
      <c r="J801" s="218">
        <f>G801+I801</f>
        <v>40</v>
      </c>
    </row>
    <row r="802" spans="1:10" ht="12.75">
      <c r="A802" s="50">
        <v>713005</v>
      </c>
      <c r="B802" s="213" t="s">
        <v>908</v>
      </c>
      <c r="C802" s="49"/>
      <c r="D802" s="49"/>
      <c r="E802" s="49"/>
      <c r="F802" s="49"/>
      <c r="G802" s="68">
        <v>164</v>
      </c>
      <c r="H802" s="43"/>
      <c r="I802" s="44"/>
      <c r="J802" s="218">
        <f>G802+I802</f>
        <v>164</v>
      </c>
    </row>
    <row r="803" spans="1:10" ht="12.75">
      <c r="A803" s="47"/>
      <c r="B803" s="214"/>
      <c r="C803" s="46"/>
      <c r="D803" s="2"/>
      <c r="E803" s="2"/>
      <c r="F803" s="2"/>
      <c r="G803" s="68"/>
      <c r="H803" s="43"/>
      <c r="I803" s="44"/>
      <c r="J803" s="122"/>
    </row>
    <row r="804" spans="1:10" ht="12.75">
      <c r="A804" s="37">
        <v>714</v>
      </c>
      <c r="B804" s="211" t="s">
        <v>909</v>
      </c>
      <c r="C804" s="36"/>
      <c r="D804" s="49"/>
      <c r="E804" s="49"/>
      <c r="F804" s="49"/>
      <c r="G804" s="124">
        <f>G805</f>
        <v>720</v>
      </c>
      <c r="H804" s="124">
        <f>H805</f>
        <v>0</v>
      </c>
      <c r="I804" s="124">
        <f>I805</f>
        <v>0</v>
      </c>
      <c r="J804" s="124">
        <f>J805</f>
        <v>720</v>
      </c>
    </row>
    <row r="805" spans="1:10" ht="13.5" thickBot="1">
      <c r="A805" s="220">
        <v>714001</v>
      </c>
      <c r="B805" s="221" t="s">
        <v>910</v>
      </c>
      <c r="C805" s="222"/>
      <c r="D805" s="222"/>
      <c r="E805" s="222"/>
      <c r="F805" s="222"/>
      <c r="G805" s="139">
        <v>720</v>
      </c>
      <c r="H805" s="72"/>
      <c r="I805" s="73"/>
      <c r="J805" s="223">
        <v>720</v>
      </c>
    </row>
    <row r="806" spans="1:10" ht="12.75">
      <c r="A806" s="164" t="s">
        <v>911</v>
      </c>
      <c r="B806" s="2"/>
      <c r="C806" s="2"/>
      <c r="D806" s="2"/>
      <c r="E806" s="2"/>
      <c r="F806" s="2"/>
      <c r="G806" s="2"/>
      <c r="H806" s="2"/>
      <c r="I806" s="2"/>
      <c r="J806" s="2"/>
    </row>
    <row r="807" spans="1:10" ht="12.75">
      <c r="A807" s="100" t="s">
        <v>912</v>
      </c>
      <c r="H807" s="2"/>
      <c r="I807" s="2"/>
      <c r="J807" s="2"/>
    </row>
    <row r="808" spans="1:10" ht="12.75">
      <c r="A808" s="100" t="s">
        <v>913</v>
      </c>
      <c r="H808" s="2"/>
      <c r="I808" s="2"/>
      <c r="J808" s="2"/>
    </row>
    <row r="809" spans="1:10" ht="12.75">
      <c r="A809" s="49" t="s">
        <v>914</v>
      </c>
      <c r="H809" s="2"/>
      <c r="I809" s="2"/>
      <c r="J809" s="2"/>
    </row>
    <row r="810" spans="1:10" ht="12.75">
      <c r="A810" s="224" t="s">
        <v>915</v>
      </c>
      <c r="H810" s="2"/>
      <c r="I810" s="2"/>
      <c r="J810" s="2"/>
    </row>
    <row r="811" spans="1:10" ht="12.75">
      <c r="A811" s="225" t="s">
        <v>916</v>
      </c>
      <c r="B811" s="46"/>
      <c r="C811" s="46"/>
      <c r="D811" s="2"/>
      <c r="E811" s="2"/>
      <c r="F811" s="46"/>
      <c r="H811" s="2"/>
      <c r="I811" s="2"/>
      <c r="J811" s="2"/>
    </row>
    <row r="812" spans="1:10" ht="12.75">
      <c r="A812" s="224" t="s">
        <v>917</v>
      </c>
      <c r="B812" s="46"/>
      <c r="C812" s="46"/>
      <c r="D812" s="2"/>
      <c r="E812" s="2"/>
      <c r="F812" s="46"/>
      <c r="H812" s="2"/>
      <c r="I812" s="2"/>
      <c r="J812" s="2"/>
    </row>
    <row r="813" spans="1:10" ht="12.75">
      <c r="A813" s="225" t="s">
        <v>918</v>
      </c>
      <c r="B813" s="46"/>
      <c r="C813" s="46"/>
      <c r="D813" s="2"/>
      <c r="E813" s="2"/>
      <c r="F813" s="46"/>
      <c r="H813" s="2"/>
      <c r="I813" s="2"/>
      <c r="J813" s="2"/>
    </row>
    <row r="814" spans="2:10" ht="12.75">
      <c r="B814" s="46"/>
      <c r="C814" s="46"/>
      <c r="D814" s="2"/>
      <c r="E814" s="2"/>
      <c r="F814" s="46"/>
      <c r="H814" s="2"/>
      <c r="I814" s="2"/>
      <c r="J814" s="2"/>
    </row>
    <row r="815" spans="8:10" ht="13.5" thickBot="1">
      <c r="H815" s="2"/>
      <c r="I815" s="2"/>
      <c r="J815" s="2"/>
    </row>
    <row r="816" spans="1:10" ht="13.5" thickBot="1">
      <c r="A816" s="104" t="s">
        <v>550</v>
      </c>
      <c r="B816" s="105"/>
      <c r="C816" s="105"/>
      <c r="D816" s="106"/>
      <c r="E816" s="106"/>
      <c r="F816" s="106"/>
      <c r="G816" s="7"/>
      <c r="H816" s="8" t="s">
        <v>551</v>
      </c>
      <c r="I816" s="8" t="s">
        <v>552</v>
      </c>
      <c r="J816" s="9"/>
    </row>
    <row r="817" spans="1:10" ht="16.5" thickTop="1">
      <c r="A817" s="226" t="s">
        <v>919</v>
      </c>
      <c r="B817" s="227" t="s">
        <v>920</v>
      </c>
      <c r="C817" s="228"/>
      <c r="D817" s="2"/>
      <c r="E817" s="2"/>
      <c r="F817" s="2"/>
      <c r="G817" s="11" t="s">
        <v>553</v>
      </c>
      <c r="H817" s="4" t="s">
        <v>554</v>
      </c>
      <c r="I817" s="5" t="s">
        <v>555</v>
      </c>
      <c r="J817" s="14" t="s">
        <v>556</v>
      </c>
    </row>
    <row r="818" spans="1:10" ht="15.75">
      <c r="A818" s="229"/>
      <c r="B818" s="230"/>
      <c r="C818" s="231"/>
      <c r="D818" s="16"/>
      <c r="E818" s="16"/>
      <c r="F818" s="16"/>
      <c r="G818" s="17">
        <v>37950</v>
      </c>
      <c r="H818" s="15" t="s">
        <v>557</v>
      </c>
      <c r="I818" s="76" t="s">
        <v>558</v>
      </c>
      <c r="J818" s="20" t="s">
        <v>559</v>
      </c>
    </row>
    <row r="819" spans="1:10" ht="13.5" thickBot="1">
      <c r="A819" s="113" t="s">
        <v>560</v>
      </c>
      <c r="B819" s="114"/>
      <c r="C819" s="115"/>
      <c r="D819" s="116" t="s">
        <v>561</v>
      </c>
      <c r="E819" s="24"/>
      <c r="F819" s="24"/>
      <c r="G819" s="25">
        <v>1</v>
      </c>
      <c r="H819" s="26">
        <v>2</v>
      </c>
      <c r="I819" s="27">
        <v>3</v>
      </c>
      <c r="J819" s="28">
        <v>4</v>
      </c>
    </row>
    <row r="820" spans="1:10" ht="12.75">
      <c r="A820" s="118"/>
      <c r="B820" s="232" t="s">
        <v>669</v>
      </c>
      <c r="C820" s="119"/>
      <c r="D820" s="120"/>
      <c r="E820" s="120"/>
      <c r="F820" s="120"/>
      <c r="G820" s="233">
        <f>G822+G826+G830+G834+G841</f>
        <v>250</v>
      </c>
      <c r="H820" s="233">
        <f>H822+H826+H830+H834+H841</f>
        <v>0</v>
      </c>
      <c r="I820" s="233">
        <f>I822+I826+I830+I834+I841</f>
        <v>0</v>
      </c>
      <c r="J820" s="233">
        <f>J822+J826+J830+J834+J841</f>
        <v>250</v>
      </c>
    </row>
    <row r="821" spans="1:10" ht="12.75">
      <c r="A821" s="42"/>
      <c r="B821" s="216"/>
      <c r="C821" s="2"/>
      <c r="D821" s="2"/>
      <c r="E821" s="2"/>
      <c r="F821" s="2"/>
      <c r="G821" s="45"/>
      <c r="H821" s="41"/>
      <c r="I821" s="41"/>
      <c r="J821" s="41"/>
    </row>
    <row r="822" spans="1:10" ht="12.75">
      <c r="A822" s="37">
        <v>633</v>
      </c>
      <c r="B822" s="211" t="s">
        <v>921</v>
      </c>
      <c r="C822" s="36"/>
      <c r="D822" s="2"/>
      <c r="E822" s="2"/>
      <c r="F822" s="2"/>
      <c r="G822" s="173">
        <f>SUM(G823:G824)</f>
        <v>30</v>
      </c>
      <c r="H822" s="173">
        <f>SUM(H823:H824)</f>
        <v>0</v>
      </c>
      <c r="I822" s="173">
        <f>SUM(I823:I824)</f>
        <v>0</v>
      </c>
      <c r="J822" s="173">
        <f>SUM(J823:J824)</f>
        <v>30</v>
      </c>
    </row>
    <row r="823" spans="1:10" ht="12.75">
      <c r="A823" s="47">
        <v>633001</v>
      </c>
      <c r="B823" s="214" t="s">
        <v>922</v>
      </c>
      <c r="C823" s="46"/>
      <c r="D823" s="2"/>
      <c r="E823" s="2"/>
      <c r="F823" s="2"/>
      <c r="G823" s="45">
        <v>20</v>
      </c>
      <c r="H823" s="41"/>
      <c r="I823" s="41"/>
      <c r="J823" s="45">
        <v>20</v>
      </c>
    </row>
    <row r="824" spans="1:10" ht="12.75">
      <c r="A824" s="47">
        <v>633010</v>
      </c>
      <c r="B824" s="214" t="s">
        <v>923</v>
      </c>
      <c r="C824" s="46"/>
      <c r="D824" s="2"/>
      <c r="E824" s="2"/>
      <c r="F824" s="2"/>
      <c r="G824" s="45">
        <v>10</v>
      </c>
      <c r="H824" s="41"/>
      <c r="I824" s="41"/>
      <c r="J824" s="45">
        <v>10</v>
      </c>
    </row>
    <row r="825" spans="1:10" ht="12.75">
      <c r="A825" s="47"/>
      <c r="B825" s="214"/>
      <c r="C825" s="46"/>
      <c r="D825" s="2"/>
      <c r="E825" s="2"/>
      <c r="F825" s="2"/>
      <c r="G825" s="45"/>
      <c r="H825" s="41"/>
      <c r="I825" s="41"/>
      <c r="J825" s="45"/>
    </row>
    <row r="826" spans="1:10" ht="12.75">
      <c r="A826" s="37">
        <v>634</v>
      </c>
      <c r="B826" s="211" t="s">
        <v>722</v>
      </c>
      <c r="C826" s="36"/>
      <c r="D826" s="2"/>
      <c r="E826" s="2"/>
      <c r="F826" s="2"/>
      <c r="G826" s="173">
        <f>SUM(G827:G828)</f>
        <v>25</v>
      </c>
      <c r="H826" s="173">
        <f>SUM(H827:H828)</f>
        <v>0</v>
      </c>
      <c r="I826" s="173">
        <f>SUM(I827:I828)</f>
        <v>0</v>
      </c>
      <c r="J826" s="173">
        <f>SUM(J827:J828)</f>
        <v>25</v>
      </c>
    </row>
    <row r="827" spans="1:10" ht="12.75">
      <c r="A827" s="47">
        <v>634001</v>
      </c>
      <c r="B827" s="214" t="s">
        <v>924</v>
      </c>
      <c r="C827" s="46"/>
      <c r="D827" s="2"/>
      <c r="E827" s="2"/>
      <c r="F827" s="2"/>
      <c r="G827" s="45">
        <v>5</v>
      </c>
      <c r="H827" s="41"/>
      <c r="I827" s="41"/>
      <c r="J827" s="45">
        <v>5</v>
      </c>
    </row>
    <row r="828" spans="1:10" ht="12.75">
      <c r="A828" s="47">
        <v>634002</v>
      </c>
      <c r="B828" s="214" t="s">
        <v>925</v>
      </c>
      <c r="C828" s="46"/>
      <c r="D828" s="2"/>
      <c r="E828" s="2"/>
      <c r="F828" s="2"/>
      <c r="G828" s="45">
        <v>20</v>
      </c>
      <c r="H828" s="41"/>
      <c r="I828" s="41"/>
      <c r="J828" s="45">
        <v>20</v>
      </c>
    </row>
    <row r="829" spans="1:10" ht="12.75">
      <c r="A829" s="42"/>
      <c r="B829" s="216"/>
      <c r="C829" s="2"/>
      <c r="D829" s="2"/>
      <c r="E829" s="2"/>
      <c r="F829" s="2"/>
      <c r="G829" s="45"/>
      <c r="H829" s="41"/>
      <c r="I829" s="41"/>
      <c r="J829" s="45"/>
    </row>
    <row r="830" spans="1:10" ht="12.75">
      <c r="A830" s="37">
        <v>635</v>
      </c>
      <c r="B830" s="211" t="s">
        <v>729</v>
      </c>
      <c r="C830" s="36"/>
      <c r="D830" s="2"/>
      <c r="E830" s="2"/>
      <c r="F830" s="2"/>
      <c r="G830" s="173">
        <f>SUM(G831:G832)</f>
        <v>40</v>
      </c>
      <c r="H830" s="173">
        <f>SUM(H831:H832)</f>
        <v>0</v>
      </c>
      <c r="I830" s="173">
        <f>SUM(I831:I832)</f>
        <v>0</v>
      </c>
      <c r="J830" s="173">
        <f>SUM(J831:J832)</f>
        <v>40</v>
      </c>
    </row>
    <row r="831" spans="1:10" ht="12.75">
      <c r="A831" s="47">
        <v>635006</v>
      </c>
      <c r="B831" s="214" t="s">
        <v>926</v>
      </c>
      <c r="C831" s="46"/>
      <c r="D831" s="2"/>
      <c r="E831" s="2"/>
      <c r="F831" s="2"/>
      <c r="G831" s="45">
        <v>10</v>
      </c>
      <c r="H831" s="41"/>
      <c r="I831" s="41"/>
      <c r="J831" s="45">
        <v>10</v>
      </c>
    </row>
    <row r="832" spans="1:10" ht="12.75">
      <c r="A832" s="47">
        <v>635004</v>
      </c>
      <c r="B832" s="214" t="s">
        <v>927</v>
      </c>
      <c r="C832" s="46"/>
      <c r="D832" s="2"/>
      <c r="E832" s="2"/>
      <c r="F832" s="2"/>
      <c r="G832" s="45">
        <v>30</v>
      </c>
      <c r="H832" s="41"/>
      <c r="I832" s="41"/>
      <c r="J832" s="45">
        <v>30</v>
      </c>
    </row>
    <row r="833" spans="1:10" ht="12.75">
      <c r="A833" s="47"/>
      <c r="B833" s="214"/>
      <c r="C833" s="46"/>
      <c r="D833" s="2"/>
      <c r="E833" s="2"/>
      <c r="F833" s="2"/>
      <c r="G833" s="45"/>
      <c r="H833" s="41"/>
      <c r="I833" s="41"/>
      <c r="J833" s="45"/>
    </row>
    <row r="834" spans="1:10" ht="12.75">
      <c r="A834" s="37">
        <v>637</v>
      </c>
      <c r="B834" s="211" t="s">
        <v>896</v>
      </c>
      <c r="C834" s="36"/>
      <c r="D834" s="2"/>
      <c r="E834" s="2"/>
      <c r="F834" s="2"/>
      <c r="G834" s="173">
        <f>SUM(G835:G839)</f>
        <v>155</v>
      </c>
      <c r="H834" s="173">
        <f>SUM(H835:H839)</f>
        <v>0</v>
      </c>
      <c r="I834" s="173">
        <f>SUM(I835:I839)</f>
        <v>0</v>
      </c>
      <c r="J834" s="173">
        <f>SUM(J835:J839)</f>
        <v>155</v>
      </c>
    </row>
    <row r="835" spans="1:10" ht="12.75">
      <c r="A835" s="47">
        <v>637002</v>
      </c>
      <c r="B835" s="214" t="s">
        <v>928</v>
      </c>
      <c r="C835" s="46"/>
      <c r="D835" s="2"/>
      <c r="E835" s="2"/>
      <c r="F835" s="2"/>
      <c r="G835" s="45">
        <v>5</v>
      </c>
      <c r="H835" s="41"/>
      <c r="I835" s="41"/>
      <c r="J835" s="45">
        <v>5</v>
      </c>
    </row>
    <row r="836" spans="1:10" ht="12.75">
      <c r="A836" s="47">
        <v>637004</v>
      </c>
      <c r="B836" s="214" t="s">
        <v>929</v>
      </c>
      <c r="C836" s="46"/>
      <c r="D836" s="2"/>
      <c r="E836" s="2"/>
      <c r="F836" s="2"/>
      <c r="G836" s="45">
        <v>60</v>
      </c>
      <c r="H836" s="41"/>
      <c r="I836" s="41"/>
      <c r="J836" s="45">
        <v>60</v>
      </c>
    </row>
    <row r="837" spans="1:10" ht="12.75">
      <c r="A837" s="47"/>
      <c r="B837" s="214" t="s">
        <v>930</v>
      </c>
      <c r="C837" s="46"/>
      <c r="D837" s="2"/>
      <c r="E837" s="2"/>
      <c r="F837" s="2"/>
      <c r="G837" s="45"/>
      <c r="H837" s="41"/>
      <c r="I837" s="41"/>
      <c r="J837" s="45"/>
    </row>
    <row r="838" spans="1:10" ht="12.75">
      <c r="A838" s="47">
        <v>637005</v>
      </c>
      <c r="B838" s="214" t="s">
        <v>931</v>
      </c>
      <c r="C838" s="46"/>
      <c r="D838" s="2"/>
      <c r="E838" s="2"/>
      <c r="F838" s="2"/>
      <c r="G838" s="45">
        <v>20</v>
      </c>
      <c r="H838" s="41"/>
      <c r="I838" s="41"/>
      <c r="J838" s="45">
        <v>20</v>
      </c>
    </row>
    <row r="839" spans="1:10" ht="12.75">
      <c r="A839" s="47"/>
      <c r="B839" s="214" t="s">
        <v>899</v>
      </c>
      <c r="C839" s="46"/>
      <c r="D839" s="2"/>
      <c r="E839" s="2"/>
      <c r="F839" s="2"/>
      <c r="G839" s="45">
        <v>70</v>
      </c>
      <c r="H839" s="41"/>
      <c r="I839" s="41"/>
      <c r="J839" s="45">
        <v>70</v>
      </c>
    </row>
    <row r="840" spans="1:10" ht="12.75">
      <c r="A840" s="42"/>
      <c r="B840" s="214"/>
      <c r="C840" s="46"/>
      <c r="D840" s="2"/>
      <c r="E840" s="2"/>
      <c r="F840" s="2"/>
      <c r="G840" s="45"/>
      <c r="H840" s="41"/>
      <c r="I840" s="41"/>
      <c r="J840" s="45"/>
    </row>
    <row r="841" spans="1:10" ht="12.75">
      <c r="A841" s="37">
        <v>642</v>
      </c>
      <c r="B841" s="211" t="s">
        <v>932</v>
      </c>
      <c r="C841" s="46"/>
      <c r="D841" s="2"/>
      <c r="E841" s="2"/>
      <c r="F841" s="2"/>
      <c r="G841" s="173">
        <v>0</v>
      </c>
      <c r="H841" s="173">
        <v>0</v>
      </c>
      <c r="I841" s="173">
        <v>0</v>
      </c>
      <c r="J841" s="173">
        <v>0</v>
      </c>
    </row>
    <row r="842" spans="1:10" ht="13.5" thickBot="1">
      <c r="A842" s="70">
        <v>642002</v>
      </c>
      <c r="B842" s="234" t="s">
        <v>933</v>
      </c>
      <c r="C842" s="137"/>
      <c r="D842" s="24"/>
      <c r="E842" s="24"/>
      <c r="F842" s="24"/>
      <c r="G842" s="135"/>
      <c r="H842" s="69"/>
      <c r="I842" s="69"/>
      <c r="J842" s="135"/>
    </row>
    <row r="843" spans="2:10" ht="12.75">
      <c r="B843" s="46"/>
      <c r="C843" s="46"/>
      <c r="H843" s="2"/>
      <c r="I843" s="2"/>
      <c r="J843" s="2"/>
    </row>
    <row r="844" spans="1:10" ht="15.75">
      <c r="A844" s="103" t="s">
        <v>934</v>
      </c>
      <c r="B844" s="103"/>
      <c r="C844" s="103"/>
      <c r="H844" s="2"/>
      <c r="I844" s="2"/>
      <c r="J844" s="2"/>
    </row>
    <row r="845" spans="8:10" ht="13.5" thickBot="1">
      <c r="H845" s="2"/>
      <c r="I845" s="2"/>
      <c r="J845" s="2"/>
    </row>
    <row r="846" spans="1:10" ht="13.5" thickBot="1">
      <c r="A846" s="104" t="s">
        <v>550</v>
      </c>
      <c r="B846" s="105"/>
      <c r="C846" s="105"/>
      <c r="D846" s="106"/>
      <c r="E846" s="106"/>
      <c r="F846" s="106"/>
      <c r="G846" s="7"/>
      <c r="H846" s="8" t="s">
        <v>551</v>
      </c>
      <c r="I846" s="8" t="s">
        <v>552</v>
      </c>
      <c r="J846" s="9"/>
    </row>
    <row r="847" spans="1:10" ht="16.5" thickTop="1">
      <c r="A847" s="167" t="s">
        <v>935</v>
      </c>
      <c r="B847" s="108" t="s">
        <v>936</v>
      </c>
      <c r="C847" s="182"/>
      <c r="D847" s="2"/>
      <c r="E847" s="2"/>
      <c r="F847" s="2"/>
      <c r="G847" s="11" t="s">
        <v>553</v>
      </c>
      <c r="H847" s="4" t="s">
        <v>554</v>
      </c>
      <c r="I847" s="5" t="s">
        <v>555</v>
      </c>
      <c r="J847" s="14" t="s">
        <v>556</v>
      </c>
    </row>
    <row r="848" spans="1:10" ht="12.75">
      <c r="A848" s="110"/>
      <c r="B848" s="111"/>
      <c r="C848" s="112"/>
      <c r="D848" s="16"/>
      <c r="E848" s="16"/>
      <c r="F848" s="16"/>
      <c r="G848" s="17">
        <v>37950</v>
      </c>
      <c r="H848" s="15" t="s">
        <v>557</v>
      </c>
      <c r="I848" s="76" t="s">
        <v>558</v>
      </c>
      <c r="J848" s="20" t="s">
        <v>559</v>
      </c>
    </row>
    <row r="849" spans="1:10" ht="13.5" thickBot="1">
      <c r="A849" s="113" t="s">
        <v>560</v>
      </c>
      <c r="B849" s="114"/>
      <c r="C849" s="115"/>
      <c r="D849" s="116" t="s">
        <v>561</v>
      </c>
      <c r="E849" s="24"/>
      <c r="F849" s="24"/>
      <c r="G849" s="25">
        <v>1</v>
      </c>
      <c r="H849" s="26">
        <v>2</v>
      </c>
      <c r="I849" s="27">
        <v>3</v>
      </c>
      <c r="J849" s="28">
        <v>4</v>
      </c>
    </row>
    <row r="850" spans="1:10" ht="12.75">
      <c r="A850" s="235"/>
      <c r="B850" s="119" t="s">
        <v>669</v>
      </c>
      <c r="C850" s="119"/>
      <c r="D850" s="120"/>
      <c r="E850" s="120"/>
      <c r="F850" s="120"/>
      <c r="G850" s="236">
        <f>G852+G854+G856+G862</f>
        <v>0</v>
      </c>
      <c r="H850" s="118">
        <f>H852+H854+H856+H862</f>
        <v>307</v>
      </c>
      <c r="I850" s="118">
        <f>I852+I854+I856+I862</f>
        <v>307</v>
      </c>
      <c r="J850" s="117">
        <f>J852+J854+J856+J862</f>
        <v>307</v>
      </c>
    </row>
    <row r="851" spans="1:10" ht="12.75">
      <c r="A851" s="237"/>
      <c r="B851" s="2"/>
      <c r="C851" s="2"/>
      <c r="D851" s="2"/>
      <c r="E851" s="2"/>
      <c r="F851" s="2"/>
      <c r="G851" s="41"/>
      <c r="H851" s="42"/>
      <c r="I851" s="41"/>
      <c r="J851" s="41"/>
    </row>
    <row r="852" spans="1:10" ht="12.75">
      <c r="A852" s="238">
        <v>610</v>
      </c>
      <c r="B852" s="36" t="s">
        <v>937</v>
      </c>
      <c r="C852" s="36"/>
      <c r="D852" s="2"/>
      <c r="E852" s="2"/>
      <c r="F852" s="2"/>
      <c r="G852" s="48">
        <v>0</v>
      </c>
      <c r="H852" s="37">
        <v>0</v>
      </c>
      <c r="I852" s="48">
        <v>0</v>
      </c>
      <c r="J852" s="48">
        <v>0</v>
      </c>
    </row>
    <row r="853" spans="1:10" ht="12.75">
      <c r="A853" s="237"/>
      <c r="B853" s="2"/>
      <c r="C853" s="2"/>
      <c r="D853" s="2"/>
      <c r="E853" s="2"/>
      <c r="F853" s="2"/>
      <c r="G853" s="41"/>
      <c r="H853" s="42"/>
      <c r="I853" s="41"/>
      <c r="J853" s="41"/>
    </row>
    <row r="854" spans="1:10" ht="12.75">
      <c r="A854" s="238">
        <v>620</v>
      </c>
      <c r="B854" s="36" t="s">
        <v>938</v>
      </c>
      <c r="C854" s="36"/>
      <c r="D854" s="2"/>
      <c r="E854" s="2"/>
      <c r="F854" s="2"/>
      <c r="G854" s="48">
        <v>0</v>
      </c>
      <c r="H854" s="37">
        <v>0</v>
      </c>
      <c r="I854" s="48">
        <v>0</v>
      </c>
      <c r="J854" s="48">
        <v>0</v>
      </c>
    </row>
    <row r="855" spans="1:10" ht="12.75">
      <c r="A855" s="237"/>
      <c r="B855" s="2"/>
      <c r="C855" s="2"/>
      <c r="D855" s="2"/>
      <c r="E855" s="2"/>
      <c r="F855" s="2"/>
      <c r="G855" s="41"/>
      <c r="H855" s="42"/>
      <c r="I855" s="41"/>
      <c r="J855" s="41"/>
    </row>
    <row r="856" spans="1:10" ht="12.75">
      <c r="A856" s="238">
        <v>633</v>
      </c>
      <c r="B856" s="36" t="s">
        <v>939</v>
      </c>
      <c r="C856" s="36"/>
      <c r="D856" s="2"/>
      <c r="E856" s="2"/>
      <c r="F856" s="2"/>
      <c r="G856" s="48">
        <f>G857+G860</f>
        <v>0</v>
      </c>
      <c r="H856" s="48">
        <f>H857+H860</f>
        <v>35</v>
      </c>
      <c r="I856" s="48">
        <f>I857+I860</f>
        <v>35</v>
      </c>
      <c r="J856" s="48">
        <f>J857+J860</f>
        <v>35</v>
      </c>
    </row>
    <row r="857" spans="1:10" ht="12.75">
      <c r="A857" s="239">
        <v>633006</v>
      </c>
      <c r="B857" s="49" t="s">
        <v>883</v>
      </c>
      <c r="C857" s="36"/>
      <c r="D857" s="2"/>
      <c r="E857" s="2"/>
      <c r="F857" s="2"/>
      <c r="G857" s="61">
        <f>SUM(G858:G859)</f>
        <v>0</v>
      </c>
      <c r="H857" s="61">
        <f>SUM(H858:H859)</f>
        <v>25</v>
      </c>
      <c r="I857" s="61">
        <f>SUM(I858:I859)</f>
        <v>25</v>
      </c>
      <c r="J857" s="61">
        <f>SUM(J858:J859)</f>
        <v>25</v>
      </c>
    </row>
    <row r="858" spans="1:10" ht="12.75">
      <c r="A858" s="240"/>
      <c r="B858" s="46" t="s">
        <v>710</v>
      </c>
      <c r="C858" s="46"/>
      <c r="D858" s="2"/>
      <c r="E858" s="2"/>
      <c r="F858" s="2"/>
      <c r="G858" s="41"/>
      <c r="H858" s="130">
        <v>5</v>
      </c>
      <c r="I858" s="131">
        <v>5</v>
      </c>
      <c r="J858" s="131">
        <v>5</v>
      </c>
    </row>
    <row r="859" spans="1:10" ht="12.75">
      <c r="A859" s="240"/>
      <c r="B859" s="46" t="s">
        <v>940</v>
      </c>
      <c r="C859" s="46"/>
      <c r="D859" s="2"/>
      <c r="E859" s="2"/>
      <c r="F859" s="2"/>
      <c r="G859" s="41"/>
      <c r="H859" s="130">
        <v>20</v>
      </c>
      <c r="I859" s="131">
        <v>20</v>
      </c>
      <c r="J859" s="131">
        <v>20</v>
      </c>
    </row>
    <row r="860" spans="1:10" ht="12.75">
      <c r="A860" s="240">
        <v>633010</v>
      </c>
      <c r="B860" s="46" t="s">
        <v>941</v>
      </c>
      <c r="C860" s="46"/>
      <c r="D860" s="2"/>
      <c r="E860" s="2"/>
      <c r="F860" s="2"/>
      <c r="G860" s="41"/>
      <c r="H860" s="42">
        <v>10</v>
      </c>
      <c r="I860" s="41">
        <v>10</v>
      </c>
      <c r="J860" s="41">
        <v>10</v>
      </c>
    </row>
    <row r="861" spans="1:10" ht="12.75">
      <c r="A861" s="240"/>
      <c r="B861" s="2"/>
      <c r="C861" s="46"/>
      <c r="D861" s="2"/>
      <c r="E861" s="2"/>
      <c r="F861" s="2"/>
      <c r="G861" s="41"/>
      <c r="H861" s="42"/>
      <c r="I861" s="41"/>
      <c r="J861" s="41"/>
    </row>
    <row r="862" spans="1:10" ht="12.75">
      <c r="A862" s="238">
        <v>637</v>
      </c>
      <c r="B862" s="241" t="s">
        <v>942</v>
      </c>
      <c r="C862" s="36"/>
      <c r="D862" s="2"/>
      <c r="E862" s="2"/>
      <c r="F862" s="2"/>
      <c r="G862" s="48">
        <f>SUM(G863:G866)</f>
        <v>0</v>
      </c>
      <c r="H862" s="48">
        <f>SUM(H863:H866)</f>
        <v>272</v>
      </c>
      <c r="I862" s="48">
        <f>SUM(I863:I866)</f>
        <v>272</v>
      </c>
      <c r="J862" s="48">
        <f>SUM(J863:J866)</f>
        <v>272</v>
      </c>
    </row>
    <row r="863" spans="1:10" ht="12.75">
      <c r="A863" s="240">
        <v>637001</v>
      </c>
      <c r="B863" s="242" t="s">
        <v>943</v>
      </c>
      <c r="C863" s="46"/>
      <c r="D863" s="2"/>
      <c r="E863" s="2"/>
      <c r="F863" s="2"/>
      <c r="G863" s="41"/>
      <c r="H863" s="42">
        <v>2</v>
      </c>
      <c r="I863" s="41">
        <v>2</v>
      </c>
      <c r="J863" s="41">
        <v>2</v>
      </c>
    </row>
    <row r="864" spans="1:10" ht="12.75">
      <c r="A864" s="240">
        <v>637014</v>
      </c>
      <c r="B864" s="46" t="s">
        <v>769</v>
      </c>
      <c r="C864" s="46"/>
      <c r="D864" s="2"/>
      <c r="E864" s="2"/>
      <c r="F864" s="2"/>
      <c r="G864" s="41"/>
      <c r="H864" s="42"/>
      <c r="I864" s="41"/>
      <c r="J864" s="41"/>
    </row>
    <row r="865" spans="1:10" ht="12.75">
      <c r="A865" s="47">
        <v>637015</v>
      </c>
      <c r="B865" s="46" t="s">
        <v>770</v>
      </c>
      <c r="C865" s="46"/>
      <c r="D865" s="2"/>
      <c r="E865" s="2"/>
      <c r="F865" s="2"/>
      <c r="G865" s="41"/>
      <c r="H865" s="42">
        <v>20</v>
      </c>
      <c r="I865" s="41">
        <v>20</v>
      </c>
      <c r="J865" s="41">
        <v>20</v>
      </c>
    </row>
    <row r="866" spans="1:10" ht="13.5" thickBot="1">
      <c r="A866" s="150">
        <v>637004</v>
      </c>
      <c r="B866" s="234" t="s">
        <v>944</v>
      </c>
      <c r="C866" s="137"/>
      <c r="D866" s="24"/>
      <c r="E866" s="24"/>
      <c r="F866" s="24"/>
      <c r="G866" s="69"/>
      <c r="H866" s="70">
        <v>250</v>
      </c>
      <c r="I866" s="69">
        <v>250</v>
      </c>
      <c r="J866" s="69">
        <v>250</v>
      </c>
    </row>
    <row r="867" spans="8:10" ht="12.75">
      <c r="H867" s="2"/>
      <c r="I867" s="2"/>
      <c r="J867" s="2"/>
    </row>
    <row r="868" spans="1:10" ht="12.75">
      <c r="A868" s="164" t="s">
        <v>911</v>
      </c>
      <c r="H868" s="2"/>
      <c r="I868" s="2"/>
      <c r="J868" s="2"/>
    </row>
    <row r="869" spans="1:10" ht="12.75">
      <c r="A869" s="1" t="s">
        <v>945</v>
      </c>
      <c r="H869" s="2"/>
      <c r="I869" s="2"/>
      <c r="J869" s="2"/>
    </row>
    <row r="870" spans="1:10" ht="12.75">
      <c r="A870" s="165" t="s">
        <v>946</v>
      </c>
      <c r="H870" s="2"/>
      <c r="I870" s="2"/>
      <c r="J870" s="2"/>
    </row>
    <row r="871" spans="1:10" ht="12.75">
      <c r="A871" s="1" t="s">
        <v>947</v>
      </c>
      <c r="H871" s="2"/>
      <c r="I871" s="2"/>
      <c r="J871" s="2"/>
    </row>
    <row r="872" spans="1:10" ht="12.75">
      <c r="A872" s="1" t="s">
        <v>948</v>
      </c>
      <c r="H872" s="2"/>
      <c r="I872" s="2"/>
      <c r="J872" s="2"/>
    </row>
    <row r="873" spans="1:10" ht="12.75">
      <c r="A873" s="1" t="s">
        <v>949</v>
      </c>
      <c r="H873" s="2"/>
      <c r="I873" s="2"/>
      <c r="J873" s="2"/>
    </row>
    <row r="874" spans="1:10" ht="12.75">
      <c r="A874" t="s">
        <v>950</v>
      </c>
      <c r="H874" s="2"/>
      <c r="I874" s="2"/>
      <c r="J874" s="2"/>
    </row>
    <row r="875" spans="1:10" ht="12.75">
      <c r="A875" s="1" t="s">
        <v>951</v>
      </c>
      <c r="H875" s="2"/>
      <c r="I875" s="2"/>
      <c r="J875" s="2"/>
    </row>
    <row r="876" spans="8:10" ht="12.75">
      <c r="H876" s="2"/>
      <c r="I876" s="2"/>
      <c r="J876" s="2"/>
    </row>
    <row r="877" spans="8:10" ht="12.75">
      <c r="H877" s="2"/>
      <c r="I877" s="2"/>
      <c r="J877" s="2"/>
    </row>
    <row r="878" spans="8:10" ht="13.5" thickBot="1">
      <c r="H878" s="2"/>
      <c r="I878" s="2"/>
      <c r="J878" s="2"/>
    </row>
    <row r="879" spans="1:10" ht="13.5" thickBot="1">
      <c r="A879" s="104" t="s">
        <v>550</v>
      </c>
      <c r="B879" s="105"/>
      <c r="C879" s="105"/>
      <c r="D879" s="106"/>
      <c r="E879" s="106"/>
      <c r="F879" s="106"/>
      <c r="G879" s="7"/>
      <c r="H879" s="8" t="s">
        <v>551</v>
      </c>
      <c r="I879" s="8" t="s">
        <v>552</v>
      </c>
      <c r="J879" s="9"/>
    </row>
    <row r="880" spans="1:10" ht="16.5" thickTop="1">
      <c r="A880" s="167" t="s">
        <v>952</v>
      </c>
      <c r="B880" s="108" t="s">
        <v>953</v>
      </c>
      <c r="C880" s="109"/>
      <c r="D880" s="2"/>
      <c r="E880" s="2"/>
      <c r="F880" s="2"/>
      <c r="G880" s="11" t="s">
        <v>553</v>
      </c>
      <c r="H880" s="4" t="s">
        <v>554</v>
      </c>
      <c r="I880" s="5" t="s">
        <v>555</v>
      </c>
      <c r="J880" s="14" t="s">
        <v>556</v>
      </c>
    </row>
    <row r="881" spans="1:10" ht="12.75">
      <c r="A881" s="110"/>
      <c r="B881" s="111"/>
      <c r="C881" s="112"/>
      <c r="D881" s="16"/>
      <c r="E881" s="16"/>
      <c r="F881" s="16"/>
      <c r="G881" s="17">
        <v>37950</v>
      </c>
      <c r="H881" s="15" t="s">
        <v>557</v>
      </c>
      <c r="I881" s="76" t="s">
        <v>558</v>
      </c>
      <c r="J881" s="20" t="s">
        <v>559</v>
      </c>
    </row>
    <row r="882" spans="1:10" ht="13.5" thickBot="1">
      <c r="A882" s="113" t="s">
        <v>560</v>
      </c>
      <c r="B882" s="114"/>
      <c r="C882" s="115"/>
      <c r="D882" s="116" t="s">
        <v>561</v>
      </c>
      <c r="E882" s="24"/>
      <c r="F882" s="24"/>
      <c r="G882" s="25">
        <v>1</v>
      </c>
      <c r="H882" s="26">
        <v>2</v>
      </c>
      <c r="I882" s="27">
        <v>3</v>
      </c>
      <c r="J882" s="28">
        <v>4</v>
      </c>
    </row>
    <row r="883" spans="1:10" ht="12.75">
      <c r="A883" s="118"/>
      <c r="B883" s="118" t="s">
        <v>669</v>
      </c>
      <c r="C883" s="119"/>
      <c r="D883" s="120"/>
      <c r="E883" s="120"/>
      <c r="F883" s="183"/>
      <c r="G883" s="184">
        <f>G885+G893+G902+G904</f>
        <v>27100</v>
      </c>
      <c r="H883" s="121">
        <f>H885+H893+H902+H904</f>
        <v>30761</v>
      </c>
      <c r="I883" s="184">
        <f>I885+I893+I902+I904</f>
        <v>30361</v>
      </c>
      <c r="J883" s="121">
        <f>J885+J893+J902+J904</f>
        <v>57461</v>
      </c>
    </row>
    <row r="884" spans="1:10" ht="12.75">
      <c r="A884" s="243"/>
      <c r="B884" s="243"/>
      <c r="C884" s="224"/>
      <c r="D884" s="2"/>
      <c r="E884" s="2"/>
      <c r="F884" s="38"/>
      <c r="G884" s="67"/>
      <c r="H884" s="41"/>
      <c r="I884" s="2"/>
      <c r="J884" s="44"/>
    </row>
    <row r="885" spans="1:10" ht="12.75">
      <c r="A885" s="244">
        <v>637</v>
      </c>
      <c r="B885" s="244" t="s">
        <v>896</v>
      </c>
      <c r="C885" s="245"/>
      <c r="D885" s="2"/>
      <c r="E885" s="2"/>
      <c r="F885" s="38"/>
      <c r="G885" s="246">
        <f>G886+G888</f>
        <v>300</v>
      </c>
      <c r="H885" s="247">
        <f>H886+H888</f>
        <v>600</v>
      </c>
      <c r="I885" s="246">
        <f>I886+I888</f>
        <v>500</v>
      </c>
      <c r="J885" s="247">
        <f>J886+J888</f>
        <v>800</v>
      </c>
    </row>
    <row r="886" spans="1:10" ht="12.75">
      <c r="A886" s="191">
        <v>637004</v>
      </c>
      <c r="B886" s="191" t="s">
        <v>954</v>
      </c>
      <c r="C886" s="248"/>
      <c r="D886" s="2"/>
      <c r="E886" s="2"/>
      <c r="F886" s="38"/>
      <c r="G886" s="67">
        <v>100</v>
      </c>
      <c r="H886" s="41">
        <v>0</v>
      </c>
      <c r="I886" s="2">
        <v>0</v>
      </c>
      <c r="J886" s="68">
        <f>G886+I886</f>
        <v>100</v>
      </c>
    </row>
    <row r="887" spans="1:10" ht="12.75">
      <c r="A887" s="243"/>
      <c r="B887" s="58" t="s">
        <v>955</v>
      </c>
      <c r="C887" s="224"/>
      <c r="D887" s="2"/>
      <c r="E887" s="2"/>
      <c r="F887" s="38"/>
      <c r="G887" s="67"/>
      <c r="H887" s="41"/>
      <c r="I887" s="2"/>
      <c r="J887" s="68"/>
    </row>
    <row r="888" spans="1:10" ht="12.75">
      <c r="A888" s="191">
        <v>637005</v>
      </c>
      <c r="B888" s="191" t="s">
        <v>956</v>
      </c>
      <c r="C888" s="245"/>
      <c r="D888" s="2"/>
      <c r="E888" s="2"/>
      <c r="F888" s="38"/>
      <c r="G888" s="249">
        <f>SUM(G889:G891)</f>
        <v>200</v>
      </c>
      <c r="H888" s="190">
        <f>SUM(H889:H891)</f>
        <v>600</v>
      </c>
      <c r="I888" s="249">
        <f>SUM(I889:I891)</f>
        <v>500</v>
      </c>
      <c r="J888" s="190">
        <f>SUM(J889:J891)</f>
        <v>700</v>
      </c>
    </row>
    <row r="889" spans="1:10" ht="12.75">
      <c r="A889" s="250"/>
      <c r="B889" s="250" t="s">
        <v>957</v>
      </c>
      <c r="C889" s="248"/>
      <c r="D889" s="2"/>
      <c r="E889" s="2"/>
      <c r="F889" s="38"/>
      <c r="G889" s="67"/>
      <c r="H889" s="41"/>
      <c r="I889" s="2"/>
      <c r="J889" s="68"/>
    </row>
    <row r="890" spans="1:10" ht="12.75">
      <c r="A890" s="47"/>
      <c r="B890" s="47" t="s">
        <v>958</v>
      </c>
      <c r="C890" s="46"/>
      <c r="D890" s="2"/>
      <c r="E890" s="2"/>
      <c r="F890" s="38"/>
      <c r="G890" s="149">
        <v>200</v>
      </c>
      <c r="H890" s="131">
        <v>500</v>
      </c>
      <c r="I890" s="148">
        <v>400</v>
      </c>
      <c r="J890" s="128">
        <f>G890+I890</f>
        <v>600</v>
      </c>
    </row>
    <row r="891" spans="1:10" ht="12.75">
      <c r="A891" s="47"/>
      <c r="B891" s="47" t="s">
        <v>959</v>
      </c>
      <c r="C891" s="46"/>
      <c r="D891" s="2"/>
      <c r="E891" s="2"/>
      <c r="F891" s="38"/>
      <c r="G891" s="149">
        <v>0</v>
      </c>
      <c r="H891" s="131">
        <v>100</v>
      </c>
      <c r="I891" s="148">
        <v>100</v>
      </c>
      <c r="J891" s="128">
        <f>G891+I891</f>
        <v>100</v>
      </c>
    </row>
    <row r="892" spans="1:10" ht="12.75">
      <c r="A892" s="243"/>
      <c r="B892" s="243"/>
      <c r="C892" s="224"/>
      <c r="D892" s="2"/>
      <c r="E892" s="2"/>
      <c r="F892" s="38"/>
      <c r="G892" s="67"/>
      <c r="H892" s="41"/>
      <c r="I892" s="2"/>
      <c r="J892" s="44"/>
    </row>
    <row r="893" spans="1:10" ht="12.75">
      <c r="A893" s="244">
        <v>711</v>
      </c>
      <c r="B893" s="244" t="s">
        <v>789</v>
      </c>
      <c r="C893" s="245"/>
      <c r="D893" s="2"/>
      <c r="E893" s="2"/>
      <c r="F893" s="38"/>
      <c r="G893" s="246">
        <f>G894</f>
        <v>1300</v>
      </c>
      <c r="H893" s="247">
        <f>H894</f>
        <v>1300</v>
      </c>
      <c r="I893" s="246">
        <f>I894</f>
        <v>1000</v>
      </c>
      <c r="J893" s="247">
        <f>J894</f>
        <v>2300</v>
      </c>
    </row>
    <row r="894" spans="1:10" ht="12.75">
      <c r="A894" s="250">
        <v>711001</v>
      </c>
      <c r="B894" s="250" t="s">
        <v>960</v>
      </c>
      <c r="C894" s="248"/>
      <c r="D894" s="2"/>
      <c r="E894" s="2"/>
      <c r="F894" s="38"/>
      <c r="G894" s="249">
        <f>SUM(G895:G900)</f>
        <v>1300</v>
      </c>
      <c r="H894" s="190">
        <f>SUM(H895:H900)</f>
        <v>1300</v>
      </c>
      <c r="I894" s="249">
        <f>SUM(I895:I900)</f>
        <v>1000</v>
      </c>
      <c r="J894" s="190">
        <f>SUM(J895:J900)</f>
        <v>2300</v>
      </c>
    </row>
    <row r="895" spans="1:10" ht="12.75">
      <c r="A895" s="251"/>
      <c r="B895" s="252" t="s">
        <v>961</v>
      </c>
      <c r="C895" s="253"/>
      <c r="D895" s="2"/>
      <c r="E895" s="2"/>
      <c r="F895" s="38"/>
      <c r="G895" s="149">
        <v>100</v>
      </c>
      <c r="H895" s="41"/>
      <c r="I895" s="2"/>
      <c r="J895" s="128">
        <v>100</v>
      </c>
    </row>
    <row r="896" spans="1:10" ht="12.75">
      <c r="A896" s="251"/>
      <c r="B896" s="251" t="s">
        <v>962</v>
      </c>
      <c r="C896" s="253"/>
      <c r="D896" s="2"/>
      <c r="E896" s="2"/>
      <c r="F896" s="38"/>
      <c r="G896" s="149">
        <v>1000</v>
      </c>
      <c r="H896" s="41"/>
      <c r="I896" s="2"/>
      <c r="J896" s="128">
        <v>1000</v>
      </c>
    </row>
    <row r="897" spans="1:10" ht="12.75">
      <c r="A897" s="251"/>
      <c r="B897" s="251" t="s">
        <v>963</v>
      </c>
      <c r="C897" s="253"/>
      <c r="D897" s="2"/>
      <c r="E897" s="2"/>
      <c r="F897" s="38"/>
      <c r="G897" s="149"/>
      <c r="H897" s="45">
        <v>400</v>
      </c>
      <c r="I897" s="46">
        <v>300</v>
      </c>
      <c r="J897" s="128">
        <v>300</v>
      </c>
    </row>
    <row r="898" spans="1:10" ht="12.75">
      <c r="A898" s="251"/>
      <c r="B898" s="251" t="s">
        <v>964</v>
      </c>
      <c r="C898" s="253"/>
      <c r="D898" s="2"/>
      <c r="E898" s="2"/>
      <c r="F898" s="38"/>
      <c r="G898" s="149"/>
      <c r="H898" s="45">
        <v>100</v>
      </c>
      <c r="I898" s="46">
        <v>100</v>
      </c>
      <c r="J898" s="128">
        <v>100</v>
      </c>
    </row>
    <row r="899" spans="1:10" ht="12.75">
      <c r="A899" s="251"/>
      <c r="B899" s="251" t="s">
        <v>965</v>
      </c>
      <c r="C899" s="253"/>
      <c r="D899" s="2"/>
      <c r="E899" s="2"/>
      <c r="F899" s="38"/>
      <c r="G899" s="149"/>
      <c r="H899" s="45">
        <v>800</v>
      </c>
      <c r="I899" s="46">
        <v>600</v>
      </c>
      <c r="J899" s="128">
        <v>600</v>
      </c>
    </row>
    <row r="900" spans="1:10" ht="12.75">
      <c r="A900" s="251"/>
      <c r="B900" s="252" t="s">
        <v>966</v>
      </c>
      <c r="C900" s="253"/>
      <c r="D900" s="2"/>
      <c r="E900" s="2"/>
      <c r="F900" s="38"/>
      <c r="G900" s="149">
        <v>200</v>
      </c>
      <c r="H900" s="41"/>
      <c r="I900" s="2"/>
      <c r="J900" s="128">
        <v>200</v>
      </c>
    </row>
    <row r="901" spans="1:10" ht="12.75">
      <c r="A901" s="250"/>
      <c r="B901" s="250"/>
      <c r="C901" s="248"/>
      <c r="D901" s="2"/>
      <c r="E901" s="2"/>
      <c r="F901" s="38"/>
      <c r="G901" s="67"/>
      <c r="H901" s="41"/>
      <c r="I901" s="2"/>
      <c r="J901" s="44"/>
    </row>
    <row r="902" spans="1:10" ht="12.75">
      <c r="A902" s="244">
        <v>716</v>
      </c>
      <c r="B902" s="244" t="s">
        <v>967</v>
      </c>
      <c r="C902" s="245"/>
      <c r="D902" s="2"/>
      <c r="E902" s="2"/>
      <c r="F902" s="38"/>
      <c r="G902" s="146">
        <v>0</v>
      </c>
      <c r="H902" s="124">
        <v>0</v>
      </c>
      <c r="I902" s="146">
        <v>0</v>
      </c>
      <c r="J902" s="124">
        <v>0</v>
      </c>
    </row>
    <row r="903" spans="1:10" ht="12.75">
      <c r="A903" s="250"/>
      <c r="B903" s="250"/>
      <c r="C903" s="248"/>
      <c r="D903" s="2"/>
      <c r="E903" s="2"/>
      <c r="F903" s="38"/>
      <c r="G903" s="67"/>
      <c r="H903" s="41"/>
      <c r="I903" s="2"/>
      <c r="J903" s="44"/>
    </row>
    <row r="904" spans="1:10" ht="12.75">
      <c r="A904" s="37">
        <v>717</v>
      </c>
      <c r="B904" s="37" t="s">
        <v>968</v>
      </c>
      <c r="C904" s="36"/>
      <c r="D904" s="2"/>
      <c r="E904" s="2"/>
      <c r="F904" s="38"/>
      <c r="G904" s="146">
        <v>25500</v>
      </c>
      <c r="H904" s="124">
        <f>SUM(H905:H911)</f>
        <v>28861</v>
      </c>
      <c r="I904" s="146">
        <f>SUM(I905:I911)</f>
        <v>28861</v>
      </c>
      <c r="J904" s="124">
        <f>SUM(J905:J911)</f>
        <v>54361</v>
      </c>
    </row>
    <row r="905" spans="1:10" ht="12.75">
      <c r="A905" s="50">
        <v>717001</v>
      </c>
      <c r="B905" s="189" t="s">
        <v>969</v>
      </c>
      <c r="C905" s="49"/>
      <c r="D905" s="49"/>
      <c r="E905" s="49"/>
      <c r="F905" s="82"/>
      <c r="G905" s="67"/>
      <c r="H905" s="41"/>
      <c r="I905" s="2"/>
      <c r="J905" s="60"/>
    </row>
    <row r="906" spans="1:10" ht="12.75">
      <c r="A906" s="50"/>
      <c r="B906" s="50" t="s">
        <v>970</v>
      </c>
      <c r="C906" s="49"/>
      <c r="D906" s="49"/>
      <c r="E906" s="49"/>
      <c r="F906" s="82"/>
      <c r="G906" s="67">
        <v>500</v>
      </c>
      <c r="H906" s="41"/>
      <c r="I906" s="2"/>
      <c r="J906" s="65">
        <v>500</v>
      </c>
    </row>
    <row r="907" spans="1:10" ht="12.75">
      <c r="A907" s="50"/>
      <c r="B907" s="50" t="s">
        <v>971</v>
      </c>
      <c r="C907" s="49"/>
      <c r="D907" s="49"/>
      <c r="E907" s="49"/>
      <c r="F907" s="82"/>
      <c r="G907" s="67"/>
      <c r="H907" s="41">
        <v>1000</v>
      </c>
      <c r="I907" s="43">
        <v>1000</v>
      </c>
      <c r="J907" s="65">
        <v>1000</v>
      </c>
    </row>
    <row r="908" spans="1:10" ht="12.75">
      <c r="A908" s="50"/>
      <c r="B908" s="42" t="s">
        <v>972</v>
      </c>
      <c r="C908" s="49"/>
      <c r="D908" s="49"/>
      <c r="E908" s="49"/>
      <c r="F908" s="82"/>
      <c r="G908" s="67">
        <v>25000</v>
      </c>
      <c r="H908" s="44">
        <v>23000</v>
      </c>
      <c r="I908" s="43">
        <v>23000</v>
      </c>
      <c r="J908" s="65">
        <f>G908+I908</f>
        <v>48000</v>
      </c>
    </row>
    <row r="909" spans="1:10" ht="12.75">
      <c r="A909" s="50"/>
      <c r="B909" s="42" t="s">
        <v>973</v>
      </c>
      <c r="C909" s="49"/>
      <c r="D909" s="49"/>
      <c r="E909" s="49"/>
      <c r="F909" s="82"/>
      <c r="G909" s="67">
        <v>0</v>
      </c>
      <c r="H909" s="44">
        <v>3761</v>
      </c>
      <c r="I909" s="43">
        <v>3761</v>
      </c>
      <c r="J909" s="65">
        <f>G909+I909</f>
        <v>3761</v>
      </c>
    </row>
    <row r="910" spans="1:10" ht="12.75">
      <c r="A910" s="50">
        <v>717003</v>
      </c>
      <c r="B910" s="42" t="s">
        <v>974</v>
      </c>
      <c r="C910" s="2"/>
      <c r="D910" s="2"/>
      <c r="E910" s="2"/>
      <c r="F910" s="38"/>
      <c r="G910" s="2">
        <v>0</v>
      </c>
      <c r="H910" s="44">
        <v>1000</v>
      </c>
      <c r="I910" s="43">
        <v>1000</v>
      </c>
      <c r="J910" s="44">
        <v>1000</v>
      </c>
    </row>
    <row r="911" spans="1:10" ht="13.5" thickBot="1">
      <c r="A911" s="70">
        <v>717002</v>
      </c>
      <c r="B911" s="70" t="s">
        <v>975</v>
      </c>
      <c r="C911" s="24"/>
      <c r="D911" s="24"/>
      <c r="E911" s="24"/>
      <c r="F911" s="71"/>
      <c r="G911" s="24">
        <v>0</v>
      </c>
      <c r="H911" s="69">
        <v>100</v>
      </c>
      <c r="I911" s="24">
        <v>100</v>
      </c>
      <c r="J911" s="69">
        <v>100</v>
      </c>
    </row>
    <row r="912" spans="1:10" ht="12.75">
      <c r="A912" s="49"/>
      <c r="B912" s="49"/>
      <c r="C912" s="49"/>
      <c r="D912" s="49"/>
      <c r="E912" s="49"/>
      <c r="F912" s="49"/>
      <c r="G912" s="49"/>
      <c r="H912" s="49"/>
      <c r="I912" s="49"/>
      <c r="J912" s="49"/>
    </row>
    <row r="913" spans="1:10" ht="12.75">
      <c r="A913" s="164" t="s">
        <v>911</v>
      </c>
      <c r="H913" s="2"/>
      <c r="I913" s="2"/>
      <c r="J913" s="2"/>
    </row>
    <row r="914" spans="1:10" ht="12.75">
      <c r="A914" s="1" t="s">
        <v>976</v>
      </c>
      <c r="H914" s="2"/>
      <c r="I914" s="2"/>
      <c r="J914" s="2"/>
    </row>
    <row r="915" spans="1:10" ht="12.75">
      <c r="A915" s="165" t="s">
        <v>977</v>
      </c>
      <c r="H915" s="2"/>
      <c r="I915" s="2"/>
      <c r="J915" s="2"/>
    </row>
    <row r="916" spans="1:10" ht="12.75">
      <c r="A916" s="165" t="s">
        <v>978</v>
      </c>
      <c r="H916" s="2"/>
      <c r="I916" s="2"/>
      <c r="J916" s="2"/>
    </row>
    <row r="917" spans="8:10" ht="12.75">
      <c r="H917" s="2"/>
      <c r="I917" s="2"/>
      <c r="J917" s="2"/>
    </row>
    <row r="918" spans="1:10" ht="12.75">
      <c r="A918" s="1" t="s">
        <v>979</v>
      </c>
      <c r="H918" s="2"/>
      <c r="I918" s="2"/>
      <c r="J918" s="100" t="s">
        <v>980</v>
      </c>
    </row>
    <row r="919" spans="7:10" ht="12.75">
      <c r="G919" s="2"/>
      <c r="H919" s="2"/>
      <c r="I919" s="2"/>
      <c r="J919" s="2"/>
    </row>
    <row r="920" spans="1:10" ht="12.75">
      <c r="A920" s="1" t="s">
        <v>981</v>
      </c>
      <c r="H920" s="2"/>
      <c r="I920" s="2"/>
      <c r="J920" s="43">
        <v>3761</v>
      </c>
    </row>
    <row r="921" spans="1:10" ht="12.75">
      <c r="A921" s="165" t="s">
        <v>982</v>
      </c>
      <c r="H921" s="2"/>
      <c r="I921" s="2"/>
      <c r="J921" s="2"/>
    </row>
    <row r="922" spans="1:10" ht="12.75">
      <c r="A922" s="165" t="s">
        <v>983</v>
      </c>
      <c r="H922" s="2"/>
      <c r="I922" s="2"/>
      <c r="J922" s="49"/>
    </row>
    <row r="923" spans="1:10" ht="12.75">
      <c r="A923" s="165" t="s">
        <v>984</v>
      </c>
      <c r="H923" s="2"/>
      <c r="I923" s="2"/>
      <c r="J923" s="64">
        <v>1000</v>
      </c>
    </row>
    <row r="924" spans="1:10" ht="12.75">
      <c r="A924" s="1" t="s">
        <v>985</v>
      </c>
      <c r="H924" s="2"/>
      <c r="I924" s="2"/>
      <c r="J924" s="43">
        <v>23000</v>
      </c>
    </row>
    <row r="925" spans="1:10" ht="12.75">
      <c r="A925" s="165" t="s">
        <v>986</v>
      </c>
      <c r="H925" s="2"/>
      <c r="I925" s="2"/>
      <c r="J925" s="2"/>
    </row>
    <row r="926" spans="1:10" ht="12.75">
      <c r="A926" s="1" t="s">
        <v>987</v>
      </c>
      <c r="H926" s="2"/>
      <c r="I926" s="2"/>
      <c r="J926" s="43">
        <v>1000</v>
      </c>
    </row>
    <row r="927" spans="1:10" ht="12.75">
      <c r="A927" s="165" t="s">
        <v>988</v>
      </c>
      <c r="H927" s="2"/>
      <c r="I927" s="2"/>
      <c r="J927" s="2"/>
    </row>
    <row r="928" spans="1:10" ht="13.5" thickBot="1">
      <c r="A928" s="1" t="s">
        <v>989</v>
      </c>
      <c r="H928" s="2"/>
      <c r="I928" s="2"/>
      <c r="J928" s="24">
        <v>100</v>
      </c>
    </row>
    <row r="929" spans="1:10" ht="12.75">
      <c r="A929" s="1"/>
      <c r="H929" s="2"/>
      <c r="I929" s="2"/>
      <c r="J929" s="43">
        <f>SUM(J920:J928)</f>
        <v>28861</v>
      </c>
    </row>
    <row r="930" spans="2:10" ht="12.75">
      <c r="B930" s="165"/>
      <c r="C930" s="165"/>
      <c r="D930" s="165"/>
      <c r="E930" s="165"/>
      <c r="F930" s="165"/>
      <c r="G930" s="165"/>
      <c r="H930" s="2"/>
      <c r="I930" s="2"/>
      <c r="J930" s="2"/>
    </row>
    <row r="931" spans="1:10" ht="12.75">
      <c r="A931" s="1" t="s">
        <v>990</v>
      </c>
      <c r="H931" s="2"/>
      <c r="I931" s="2"/>
      <c r="J931" s="2"/>
    </row>
    <row r="932" spans="1:10" ht="12.75">
      <c r="A932" s="253" t="s">
        <v>963</v>
      </c>
      <c r="F932">
        <v>300</v>
      </c>
      <c r="G932" t="s">
        <v>991</v>
      </c>
      <c r="H932" s="2"/>
      <c r="I932" s="2"/>
      <c r="J932" s="2"/>
    </row>
    <row r="933" spans="1:10" ht="12.75">
      <c r="A933" s="253" t="s">
        <v>964</v>
      </c>
      <c r="F933">
        <v>100</v>
      </c>
      <c r="G933" t="s">
        <v>991</v>
      </c>
      <c r="H933" s="2"/>
      <c r="I933" s="2"/>
      <c r="J933" s="2"/>
    </row>
    <row r="934" spans="1:10" ht="12.75">
      <c r="A934" s="253" t="s">
        <v>965</v>
      </c>
      <c r="F934">
        <v>600</v>
      </c>
      <c r="G934" t="s">
        <v>991</v>
      </c>
      <c r="H934" s="2"/>
      <c r="I934" s="2"/>
      <c r="J934" s="2"/>
    </row>
    <row r="935" spans="7:10" ht="12.75">
      <c r="G935" s="2"/>
      <c r="H935" s="2"/>
      <c r="I935" s="2"/>
      <c r="J935" s="2"/>
    </row>
    <row r="936" spans="1:10" ht="13.5" thickBot="1">
      <c r="A936" s="165"/>
      <c r="H936" s="2"/>
      <c r="I936" s="2"/>
      <c r="J936" s="2"/>
    </row>
    <row r="937" spans="1:10" ht="13.5" thickBot="1">
      <c r="A937" s="104" t="s">
        <v>550</v>
      </c>
      <c r="B937" s="105"/>
      <c r="C937" s="105"/>
      <c r="D937" s="106"/>
      <c r="E937" s="106"/>
      <c r="F937" s="106"/>
      <c r="G937" s="7"/>
      <c r="H937" s="8" t="s">
        <v>551</v>
      </c>
      <c r="I937" s="8" t="s">
        <v>552</v>
      </c>
      <c r="J937" s="9"/>
    </row>
    <row r="938" spans="1:10" ht="16.5" thickTop="1">
      <c r="A938" s="167" t="s">
        <v>952</v>
      </c>
      <c r="B938" s="108" t="s">
        <v>992</v>
      </c>
      <c r="C938" s="109"/>
      <c r="D938" s="2"/>
      <c r="E938" s="2"/>
      <c r="F938" s="2"/>
      <c r="G938" s="11" t="s">
        <v>553</v>
      </c>
      <c r="H938" s="4" t="s">
        <v>554</v>
      </c>
      <c r="I938" s="5" t="s">
        <v>555</v>
      </c>
      <c r="J938" s="14" t="s">
        <v>556</v>
      </c>
    </row>
    <row r="939" spans="1:10" ht="12.75">
      <c r="A939" s="110"/>
      <c r="B939" s="111"/>
      <c r="C939" s="112"/>
      <c r="D939" s="16"/>
      <c r="E939" s="16"/>
      <c r="F939" s="16"/>
      <c r="G939" s="17">
        <v>37950</v>
      </c>
      <c r="H939" s="15" t="s">
        <v>557</v>
      </c>
      <c r="I939" s="76" t="s">
        <v>558</v>
      </c>
      <c r="J939" s="20" t="s">
        <v>559</v>
      </c>
    </row>
    <row r="940" spans="1:10" ht="13.5" thickBot="1">
      <c r="A940" s="113" t="s">
        <v>560</v>
      </c>
      <c r="B940" s="114"/>
      <c r="C940" s="115"/>
      <c r="D940" s="116" t="s">
        <v>561</v>
      </c>
      <c r="E940" s="24"/>
      <c r="F940" s="24"/>
      <c r="G940" s="25">
        <v>1</v>
      </c>
      <c r="H940" s="26">
        <v>2</v>
      </c>
      <c r="I940" s="27">
        <v>3</v>
      </c>
      <c r="J940" s="28">
        <v>4</v>
      </c>
    </row>
    <row r="941" spans="1:10" ht="12.75">
      <c r="A941" s="118"/>
      <c r="B941" s="232" t="s">
        <v>669</v>
      </c>
      <c r="C941" s="119"/>
      <c r="D941" s="120"/>
      <c r="E941" s="120"/>
      <c r="F941" s="120"/>
      <c r="G941" s="121">
        <f>G943+G948+G956+G979</f>
        <v>3077</v>
      </c>
      <c r="H941" s="121">
        <f>H943+H948+H956+H979</f>
        <v>326</v>
      </c>
      <c r="I941" s="121">
        <f>I943+I948+I956+I979</f>
        <v>326</v>
      </c>
      <c r="J941" s="121">
        <f>J943+J948+J956+J979</f>
        <v>3403</v>
      </c>
    </row>
    <row r="942" spans="1:10" ht="12.75">
      <c r="A942" s="42"/>
      <c r="B942" s="216"/>
      <c r="C942" s="2"/>
      <c r="D942" s="2"/>
      <c r="E942" s="2"/>
      <c r="F942" s="2"/>
      <c r="G942" s="45"/>
      <c r="H942" s="42"/>
      <c r="I942" s="41"/>
      <c r="J942" s="38"/>
    </row>
    <row r="943" spans="1:10" ht="12.75">
      <c r="A943" s="37">
        <v>610</v>
      </c>
      <c r="B943" s="211" t="s">
        <v>993</v>
      </c>
      <c r="C943" s="36"/>
      <c r="D943" s="36"/>
      <c r="E943" s="36"/>
      <c r="F943" s="36"/>
      <c r="G943" s="124">
        <f>SUM(G944:G946)</f>
        <v>1676</v>
      </c>
      <c r="H943" s="124">
        <f>SUM(H944:H946)</f>
        <v>144</v>
      </c>
      <c r="I943" s="124">
        <f>SUM(I944:I946)</f>
        <v>144</v>
      </c>
      <c r="J943" s="124">
        <f>SUM(J944:J946)</f>
        <v>1820</v>
      </c>
    </row>
    <row r="944" spans="1:10" ht="12.75">
      <c r="A944" s="50">
        <v>611</v>
      </c>
      <c r="B944" s="212" t="s">
        <v>994</v>
      </c>
      <c r="C944" s="49"/>
      <c r="D944" s="49"/>
      <c r="E944" s="49"/>
      <c r="F944" s="49"/>
      <c r="G944" s="68">
        <f>1110+46</f>
        <v>1156</v>
      </c>
      <c r="H944" s="42">
        <v>144</v>
      </c>
      <c r="I944" s="41">
        <v>144</v>
      </c>
      <c r="J944" s="218">
        <f>G944+I944</f>
        <v>1300</v>
      </c>
    </row>
    <row r="945" spans="1:10" ht="12.75">
      <c r="A945" s="50">
        <v>612</v>
      </c>
      <c r="B945" s="212" t="s">
        <v>673</v>
      </c>
      <c r="C945" s="49"/>
      <c r="D945" s="49"/>
      <c r="E945" s="49"/>
      <c r="F945" s="49"/>
      <c r="G945" s="45">
        <v>390</v>
      </c>
      <c r="H945" s="42"/>
      <c r="I945" s="41"/>
      <c r="J945" s="218">
        <f aca="true" t="shared" si="6" ref="J945:J982">G945+I945</f>
        <v>390</v>
      </c>
    </row>
    <row r="946" spans="1:10" ht="12.75">
      <c r="A946" s="50">
        <v>614</v>
      </c>
      <c r="B946" s="212" t="s">
        <v>674</v>
      </c>
      <c r="C946" s="49"/>
      <c r="D946" s="49"/>
      <c r="E946" s="49"/>
      <c r="F946" s="49"/>
      <c r="G946" s="45">
        <v>130</v>
      </c>
      <c r="H946" s="42"/>
      <c r="I946" s="41"/>
      <c r="J946" s="218">
        <f t="shared" si="6"/>
        <v>130</v>
      </c>
    </row>
    <row r="947" spans="1:10" ht="12.75">
      <c r="A947" s="50"/>
      <c r="B947" s="212"/>
      <c r="C947" s="49"/>
      <c r="D947" s="49"/>
      <c r="E947" s="49"/>
      <c r="F947" s="49"/>
      <c r="G947" s="45"/>
      <c r="H947" s="42"/>
      <c r="I947" s="41"/>
      <c r="J947" s="218"/>
    </row>
    <row r="948" spans="1:10" ht="12.75">
      <c r="A948" s="37">
        <v>620</v>
      </c>
      <c r="B948" s="211" t="s">
        <v>995</v>
      </c>
      <c r="C948" s="36"/>
      <c r="D948" s="36"/>
      <c r="E948" s="36"/>
      <c r="F948" s="36"/>
      <c r="G948" s="173">
        <f>SUM(G949:G954)</f>
        <v>644</v>
      </c>
      <c r="H948" s="173">
        <f>SUM(H949:H954)</f>
        <v>50</v>
      </c>
      <c r="I948" s="173">
        <f>SUM(I949:I954)</f>
        <v>50</v>
      </c>
      <c r="J948" s="173">
        <f>SUM(J949:J954)</f>
        <v>694</v>
      </c>
    </row>
    <row r="949" spans="1:10" ht="12.75">
      <c r="A949" s="50">
        <v>621</v>
      </c>
      <c r="B949" s="212" t="s">
        <v>676</v>
      </c>
      <c r="C949" s="36"/>
      <c r="D949" s="36"/>
      <c r="E949" s="36"/>
      <c r="F949" s="36"/>
      <c r="G949" s="45">
        <v>169</v>
      </c>
      <c r="H949" s="42">
        <v>16</v>
      </c>
      <c r="I949" s="41">
        <v>16</v>
      </c>
      <c r="J949" s="218">
        <f t="shared" si="6"/>
        <v>185</v>
      </c>
    </row>
    <row r="950" spans="1:10" ht="12.75">
      <c r="A950" s="50">
        <v>625001</v>
      </c>
      <c r="B950" s="212" t="s">
        <v>680</v>
      </c>
      <c r="C950" s="36"/>
      <c r="D950" s="36"/>
      <c r="E950" s="36"/>
      <c r="F950" s="36"/>
      <c r="G950" s="45">
        <v>57</v>
      </c>
      <c r="H950" s="42">
        <v>2</v>
      </c>
      <c r="I950" s="41">
        <v>2</v>
      </c>
      <c r="J950" s="218">
        <f t="shared" si="6"/>
        <v>59</v>
      </c>
    </row>
    <row r="951" spans="1:10" ht="12.75">
      <c r="A951" s="50">
        <v>625002</v>
      </c>
      <c r="B951" s="212" t="s">
        <v>681</v>
      </c>
      <c r="C951" s="36"/>
      <c r="D951" s="36"/>
      <c r="E951" s="36"/>
      <c r="F951" s="36"/>
      <c r="G951" s="45">
        <v>363</v>
      </c>
      <c r="H951" s="42">
        <v>25</v>
      </c>
      <c r="I951" s="41">
        <v>25</v>
      </c>
      <c r="J951" s="218">
        <f t="shared" si="6"/>
        <v>388</v>
      </c>
    </row>
    <row r="952" spans="1:10" ht="12.75">
      <c r="A952" s="50">
        <v>625003</v>
      </c>
      <c r="B952" s="212" t="s">
        <v>862</v>
      </c>
      <c r="C952" s="36"/>
      <c r="D952" s="36"/>
      <c r="E952" s="36"/>
      <c r="F952" s="36"/>
      <c r="G952" s="45">
        <v>4</v>
      </c>
      <c r="H952" s="42">
        <v>1</v>
      </c>
      <c r="I952" s="41">
        <v>1</v>
      </c>
      <c r="J952" s="218">
        <f t="shared" si="6"/>
        <v>5</v>
      </c>
    </row>
    <row r="953" spans="1:10" ht="12.75">
      <c r="A953" s="50">
        <v>625004</v>
      </c>
      <c r="B953" s="212" t="s">
        <v>996</v>
      </c>
      <c r="C953" s="36"/>
      <c r="D953" s="36"/>
      <c r="E953" s="36"/>
      <c r="F953" s="36"/>
      <c r="G953" s="45">
        <v>0</v>
      </c>
      <c r="H953" s="42">
        <v>5</v>
      </c>
      <c r="I953" s="41">
        <v>5</v>
      </c>
      <c r="J953" s="218">
        <f t="shared" si="6"/>
        <v>5</v>
      </c>
    </row>
    <row r="954" spans="1:10" ht="12.75">
      <c r="A954" s="50">
        <v>625005</v>
      </c>
      <c r="B954" s="212" t="s">
        <v>683</v>
      </c>
      <c r="C954" s="36"/>
      <c r="D954" s="36"/>
      <c r="E954" s="36"/>
      <c r="F954" s="36"/>
      <c r="G954" s="45">
        <v>51</v>
      </c>
      <c r="H954" s="42">
        <v>1</v>
      </c>
      <c r="I954" s="41">
        <v>1</v>
      </c>
      <c r="J954" s="218">
        <f t="shared" si="6"/>
        <v>52</v>
      </c>
    </row>
    <row r="955" spans="1:10" ht="12.75">
      <c r="A955" s="42"/>
      <c r="B955" s="216"/>
      <c r="C955" s="2"/>
      <c r="D955" s="2"/>
      <c r="E955" s="2"/>
      <c r="F955" s="2"/>
      <c r="G955" s="45"/>
      <c r="H955" s="42"/>
      <c r="I955" s="41"/>
      <c r="J955" s="218"/>
    </row>
    <row r="956" spans="1:10" ht="12.75">
      <c r="A956" s="37">
        <v>630</v>
      </c>
      <c r="B956" s="211" t="s">
        <v>997</v>
      </c>
      <c r="C956" s="36"/>
      <c r="D956" s="36"/>
      <c r="E956" s="36"/>
      <c r="F956" s="36"/>
      <c r="G956" s="173">
        <f>G958+G960+G967+G974</f>
        <v>627</v>
      </c>
      <c r="H956" s="173">
        <f>H958+H960+H967+H974</f>
        <v>59</v>
      </c>
      <c r="I956" s="173">
        <f>I958+I960+I967+I974</f>
        <v>59</v>
      </c>
      <c r="J956" s="173">
        <f>J958+J960+J967+J974</f>
        <v>686</v>
      </c>
    </row>
    <row r="957" spans="1:10" ht="12.75">
      <c r="A957" s="37"/>
      <c r="B957" s="211"/>
      <c r="C957" s="36"/>
      <c r="D957" s="36"/>
      <c r="E957" s="36"/>
      <c r="F957" s="36"/>
      <c r="G957" s="45"/>
      <c r="H957" s="42"/>
      <c r="I957" s="41"/>
      <c r="J957" s="218"/>
    </row>
    <row r="958" spans="1:10" ht="12.75">
      <c r="A958" s="37">
        <v>631</v>
      </c>
      <c r="B958" s="211" t="s">
        <v>998</v>
      </c>
      <c r="C958" s="2"/>
      <c r="D958" s="2"/>
      <c r="E958" s="2"/>
      <c r="F958" s="2"/>
      <c r="G958" s="173">
        <v>20</v>
      </c>
      <c r="H958" s="173">
        <v>1</v>
      </c>
      <c r="I958" s="173">
        <v>1</v>
      </c>
      <c r="J958" s="173">
        <v>21</v>
      </c>
    </row>
    <row r="959" spans="1:10" ht="12.75">
      <c r="A959" s="254"/>
      <c r="B959" s="255"/>
      <c r="C959" s="2"/>
      <c r="D959" s="2"/>
      <c r="E959" s="2"/>
      <c r="F959" s="2"/>
      <c r="G959" s="45"/>
      <c r="H959" s="42"/>
      <c r="I959" s="41"/>
      <c r="J959" s="218"/>
    </row>
    <row r="960" spans="1:10" ht="12.75">
      <c r="A960" s="37">
        <v>632</v>
      </c>
      <c r="B960" s="211" t="s">
        <v>999</v>
      </c>
      <c r="C960" s="100"/>
      <c r="D960" s="100"/>
      <c r="E960" s="100"/>
      <c r="F960" s="100"/>
      <c r="G960" s="173">
        <f>SUM(G961:G965)</f>
        <v>355</v>
      </c>
      <c r="H960" s="173">
        <f>SUM(H961:H965)</f>
        <v>18</v>
      </c>
      <c r="I960" s="173">
        <f>SUM(I961:I965)</f>
        <v>18</v>
      </c>
      <c r="J960" s="173">
        <f>SUM(J961:J965)</f>
        <v>373</v>
      </c>
    </row>
    <row r="961" spans="1:10" ht="12.75">
      <c r="A961" s="42">
        <v>632001</v>
      </c>
      <c r="B961" s="216" t="s">
        <v>688</v>
      </c>
      <c r="C961" s="2"/>
      <c r="D961" s="2"/>
      <c r="E961" s="2"/>
      <c r="F961" s="2"/>
      <c r="G961" s="45">
        <v>100</v>
      </c>
      <c r="H961" s="42">
        <v>3</v>
      </c>
      <c r="I961" s="41">
        <v>3</v>
      </c>
      <c r="J961" s="218">
        <f t="shared" si="6"/>
        <v>103</v>
      </c>
    </row>
    <row r="962" spans="1:10" ht="12.75">
      <c r="A962" s="42">
        <v>632002</v>
      </c>
      <c r="B962" s="216" t="s">
        <v>692</v>
      </c>
      <c r="C962" s="2"/>
      <c r="D962" s="2"/>
      <c r="E962" s="2"/>
      <c r="F962" s="2"/>
      <c r="G962" s="45">
        <v>15</v>
      </c>
      <c r="H962" s="42">
        <v>2</v>
      </c>
      <c r="I962" s="41">
        <v>2</v>
      </c>
      <c r="J962" s="218">
        <f t="shared" si="6"/>
        <v>17</v>
      </c>
    </row>
    <row r="963" spans="1:10" ht="12.75">
      <c r="A963" s="42">
        <v>632003</v>
      </c>
      <c r="B963" s="216" t="s">
        <v>693</v>
      </c>
      <c r="C963" s="2"/>
      <c r="D963" s="2"/>
      <c r="E963" s="2"/>
      <c r="F963" s="2"/>
      <c r="G963" s="45"/>
      <c r="H963" s="42"/>
      <c r="I963" s="41"/>
      <c r="J963" s="218"/>
    </row>
    <row r="964" spans="1:10" ht="12.75">
      <c r="A964" s="42"/>
      <c r="B964" s="256" t="s">
        <v>1000</v>
      </c>
      <c r="C964" s="2"/>
      <c r="D964" s="2"/>
      <c r="E964" s="2"/>
      <c r="F964" s="2"/>
      <c r="G964" s="45">
        <v>60</v>
      </c>
      <c r="H964" s="42">
        <v>6</v>
      </c>
      <c r="I964" s="41">
        <v>6</v>
      </c>
      <c r="J964" s="218">
        <f t="shared" si="6"/>
        <v>66</v>
      </c>
    </row>
    <row r="965" spans="1:10" ht="12.75">
      <c r="A965" s="42"/>
      <c r="B965" s="256" t="s">
        <v>1001</v>
      </c>
      <c r="C965" s="2"/>
      <c r="D965" s="2"/>
      <c r="E965" s="2"/>
      <c r="F965" s="2"/>
      <c r="G965" s="45">
        <v>180</v>
      </c>
      <c r="H965" s="42">
        <v>7</v>
      </c>
      <c r="I965" s="41">
        <v>7</v>
      </c>
      <c r="J965" s="218">
        <f t="shared" si="6"/>
        <v>187</v>
      </c>
    </row>
    <row r="966" spans="1:10" ht="12.75">
      <c r="A966" s="42"/>
      <c r="B966" s="216"/>
      <c r="C966" s="2"/>
      <c r="D966" s="2"/>
      <c r="E966" s="2"/>
      <c r="F966" s="2"/>
      <c r="G966" s="45"/>
      <c r="H966" s="42"/>
      <c r="I966" s="41"/>
      <c r="J966" s="218"/>
    </row>
    <row r="967" spans="1:10" ht="12.75">
      <c r="A967" s="37">
        <v>633</v>
      </c>
      <c r="B967" s="211" t="s">
        <v>1002</v>
      </c>
      <c r="C967" s="100"/>
      <c r="D967" s="100"/>
      <c r="E967" s="100"/>
      <c r="F967" s="100"/>
      <c r="G967" s="173">
        <f>SUM(G968:G972)</f>
        <v>135</v>
      </c>
      <c r="H967" s="173">
        <f>SUM(H968:H972)</f>
        <v>25</v>
      </c>
      <c r="I967" s="173">
        <f>SUM(I968:I972)</f>
        <v>25</v>
      </c>
      <c r="J967" s="173">
        <f>SUM(J968:J972)</f>
        <v>160</v>
      </c>
    </row>
    <row r="968" spans="1:10" ht="12.75">
      <c r="A968" s="50">
        <v>633001</v>
      </c>
      <c r="B968" s="212" t="s">
        <v>702</v>
      </c>
      <c r="C968" s="2"/>
      <c r="D968" s="2"/>
      <c r="E968" s="2"/>
      <c r="F968" s="2"/>
      <c r="G968" s="45">
        <v>0</v>
      </c>
      <c r="H968" s="42"/>
      <c r="I968" s="41"/>
      <c r="J968" s="218">
        <f t="shared" si="6"/>
        <v>0</v>
      </c>
    </row>
    <row r="969" spans="1:10" ht="12.75">
      <c r="A969" s="50">
        <v>633002</v>
      </c>
      <c r="B969" s="212" t="s">
        <v>1003</v>
      </c>
      <c r="C969" s="2"/>
      <c r="D969" s="2"/>
      <c r="E969" s="2"/>
      <c r="F969" s="2"/>
      <c r="G969" s="45">
        <v>15</v>
      </c>
      <c r="H969" s="42"/>
      <c r="I969" s="41"/>
      <c r="J969" s="218">
        <f t="shared" si="6"/>
        <v>15</v>
      </c>
    </row>
    <row r="970" spans="1:10" ht="12.75">
      <c r="A970" s="50">
        <v>633006</v>
      </c>
      <c r="B970" s="212" t="s">
        <v>883</v>
      </c>
      <c r="C970" s="2"/>
      <c r="D970" s="2"/>
      <c r="E970" s="2"/>
      <c r="F970" s="2"/>
      <c r="G970" s="45">
        <v>90</v>
      </c>
      <c r="H970" s="42">
        <v>21</v>
      </c>
      <c r="I970" s="41">
        <v>21</v>
      </c>
      <c r="J970" s="218">
        <f t="shared" si="6"/>
        <v>111</v>
      </c>
    </row>
    <row r="971" spans="1:10" ht="12.75">
      <c r="A971" s="42">
        <v>633009</v>
      </c>
      <c r="B971" s="216" t="s">
        <v>1004</v>
      </c>
      <c r="C971" s="2"/>
      <c r="D971" s="2"/>
      <c r="E971" s="2"/>
      <c r="F971" s="2"/>
      <c r="G971" s="45">
        <v>25</v>
      </c>
      <c r="H971" s="42">
        <f>2+2</f>
        <v>4</v>
      </c>
      <c r="I971" s="41">
        <v>4</v>
      </c>
      <c r="J971" s="218">
        <f t="shared" si="6"/>
        <v>29</v>
      </c>
    </row>
    <row r="972" spans="1:10" ht="12.75">
      <c r="A972" s="42">
        <v>633010</v>
      </c>
      <c r="B972" s="216" t="s">
        <v>887</v>
      </c>
      <c r="C972" s="2"/>
      <c r="D972" s="2"/>
      <c r="E972" s="2"/>
      <c r="F972" s="2"/>
      <c r="G972" s="45">
        <v>5</v>
      </c>
      <c r="H972" s="42"/>
      <c r="I972" s="41"/>
      <c r="J972" s="218">
        <f t="shared" si="6"/>
        <v>5</v>
      </c>
    </row>
    <row r="973" spans="1:10" ht="12.75">
      <c r="A973" s="42"/>
      <c r="B973" s="216"/>
      <c r="C973" s="2"/>
      <c r="D973" s="2"/>
      <c r="E973" s="2"/>
      <c r="F973" s="2"/>
      <c r="G973" s="45"/>
      <c r="H973" s="42"/>
      <c r="I973" s="41"/>
      <c r="J973" s="218"/>
    </row>
    <row r="974" spans="1:10" ht="12.75">
      <c r="A974" s="37">
        <v>637</v>
      </c>
      <c r="B974" s="211" t="s">
        <v>739</v>
      </c>
      <c r="C974" s="100"/>
      <c r="D974" s="100"/>
      <c r="E974" s="100"/>
      <c r="F974" s="100"/>
      <c r="G974" s="173">
        <f>SUM(G975:G977)</f>
        <v>117</v>
      </c>
      <c r="H974" s="173">
        <f>SUM(H975:H977)</f>
        <v>15</v>
      </c>
      <c r="I974" s="173">
        <f>SUM(I975:I977)</f>
        <v>15</v>
      </c>
      <c r="J974" s="173">
        <f>SUM(J975:J977)</f>
        <v>132</v>
      </c>
    </row>
    <row r="975" spans="1:10" ht="12.75">
      <c r="A975" s="42">
        <v>637001</v>
      </c>
      <c r="B975" s="216" t="s">
        <v>740</v>
      </c>
      <c r="C975" s="2"/>
      <c r="D975" s="2"/>
      <c r="E975" s="2"/>
      <c r="F975" s="2"/>
      <c r="G975" s="45">
        <v>25</v>
      </c>
      <c r="H975" s="42">
        <v>5</v>
      </c>
      <c r="I975" s="41">
        <v>5</v>
      </c>
      <c r="J975" s="218">
        <f t="shared" si="6"/>
        <v>30</v>
      </c>
    </row>
    <row r="976" spans="1:10" ht="12.75">
      <c r="A976" s="42">
        <v>637014</v>
      </c>
      <c r="B976" s="216" t="s">
        <v>769</v>
      </c>
      <c r="C976" s="2"/>
      <c r="D976" s="2"/>
      <c r="E976" s="2"/>
      <c r="F976" s="2"/>
      <c r="G976" s="45">
        <v>69</v>
      </c>
      <c r="H976" s="42">
        <v>7</v>
      </c>
      <c r="I976" s="41">
        <v>7</v>
      </c>
      <c r="J976" s="218">
        <f t="shared" si="6"/>
        <v>76</v>
      </c>
    </row>
    <row r="977" spans="1:10" ht="12.75">
      <c r="A977" s="42">
        <v>637016</v>
      </c>
      <c r="B977" s="216" t="s">
        <v>771</v>
      </c>
      <c r="C977" s="2"/>
      <c r="D977" s="2"/>
      <c r="E977" s="2"/>
      <c r="F977" s="2"/>
      <c r="G977" s="45">
        <v>23</v>
      </c>
      <c r="H977" s="42">
        <v>3</v>
      </c>
      <c r="I977" s="41">
        <v>3</v>
      </c>
      <c r="J977" s="218">
        <f t="shared" si="6"/>
        <v>26</v>
      </c>
    </row>
    <row r="978" spans="1:10" ht="12.75">
      <c r="A978" s="42"/>
      <c r="B978" s="216"/>
      <c r="C978" s="2"/>
      <c r="D978" s="2"/>
      <c r="E978" s="2"/>
      <c r="F978" s="2"/>
      <c r="G978" s="45"/>
      <c r="H978" s="42"/>
      <c r="I978" s="41"/>
      <c r="J978" s="218"/>
    </row>
    <row r="979" spans="1:10" ht="15">
      <c r="A979" s="53">
        <v>700</v>
      </c>
      <c r="B979" s="217" t="s">
        <v>788</v>
      </c>
      <c r="C979" s="52"/>
      <c r="D979" s="52"/>
      <c r="E979" s="52"/>
      <c r="F979" s="52"/>
      <c r="G979" s="257">
        <f>G980</f>
        <v>130</v>
      </c>
      <c r="H979" s="257">
        <f>H980</f>
        <v>73</v>
      </c>
      <c r="I979" s="257">
        <f>I980</f>
        <v>73</v>
      </c>
      <c r="J979" s="257">
        <f>J980</f>
        <v>203</v>
      </c>
    </row>
    <row r="980" spans="1:10" ht="12.75">
      <c r="A980" s="254">
        <v>713</v>
      </c>
      <c r="B980" s="255" t="s">
        <v>1005</v>
      </c>
      <c r="C980" s="2"/>
      <c r="D980" s="2"/>
      <c r="E980" s="2"/>
      <c r="F980" s="2"/>
      <c r="G980" s="45">
        <f>SUM(G981:G982)</f>
        <v>130</v>
      </c>
      <c r="H980" s="45">
        <f>SUM(H981:H982)</f>
        <v>73</v>
      </c>
      <c r="I980" s="45">
        <f>SUM(I981:I982)</f>
        <v>73</v>
      </c>
      <c r="J980" s="45">
        <f>SUM(J981:J982)</f>
        <v>203</v>
      </c>
    </row>
    <row r="981" spans="1:10" ht="12.75">
      <c r="A981" s="42">
        <v>713002</v>
      </c>
      <c r="B981" s="216" t="s">
        <v>731</v>
      </c>
      <c r="C981" s="2"/>
      <c r="D981" s="2"/>
      <c r="E981" s="2"/>
      <c r="F981" s="2"/>
      <c r="G981" s="45">
        <v>70</v>
      </c>
      <c r="H981" s="42">
        <v>40</v>
      </c>
      <c r="I981" s="41">
        <v>40</v>
      </c>
      <c r="J981" s="218">
        <f t="shared" si="6"/>
        <v>110</v>
      </c>
    </row>
    <row r="982" spans="1:10" ht="13.5" thickBot="1">
      <c r="A982" s="70">
        <v>713003</v>
      </c>
      <c r="B982" s="258" t="s">
        <v>733</v>
      </c>
      <c r="C982" s="24"/>
      <c r="D982" s="24"/>
      <c r="E982" s="24"/>
      <c r="F982" s="24"/>
      <c r="G982" s="135">
        <v>60</v>
      </c>
      <c r="H982" s="70">
        <v>33</v>
      </c>
      <c r="I982" s="69">
        <v>33</v>
      </c>
      <c r="J982" s="259">
        <f t="shared" si="6"/>
        <v>93</v>
      </c>
    </row>
    <row r="983" spans="2:10" ht="12.75">
      <c r="B983" s="2"/>
      <c r="C983" s="2"/>
      <c r="D983" s="2"/>
      <c r="E983" s="2"/>
      <c r="F983" s="2"/>
      <c r="H983" s="2"/>
      <c r="I983" s="2"/>
      <c r="J983" s="2"/>
    </row>
    <row r="984" spans="1:10" ht="12.75">
      <c r="A984" s="164" t="s">
        <v>911</v>
      </c>
      <c r="B984" s="2"/>
      <c r="C984" s="2"/>
      <c r="D984" s="2"/>
      <c r="E984" s="2"/>
      <c r="F984" s="2"/>
      <c r="H984" s="2"/>
      <c r="I984" s="2"/>
      <c r="J984" s="2"/>
    </row>
    <row r="985" spans="1:10" ht="12.75">
      <c r="A985" s="100" t="s">
        <v>1006</v>
      </c>
      <c r="B985" s="2"/>
      <c r="C985" s="2"/>
      <c r="D985" s="2"/>
      <c r="E985" s="2"/>
      <c r="F985" s="2"/>
      <c r="H985" s="2"/>
      <c r="I985" s="2"/>
      <c r="J985" s="2"/>
    </row>
    <row r="986" spans="1:10" ht="12.75">
      <c r="A986" t="s">
        <v>1007</v>
      </c>
      <c r="B986" s="2"/>
      <c r="C986" s="2"/>
      <c r="D986" s="2"/>
      <c r="E986" s="2"/>
      <c r="F986" s="2"/>
      <c r="H986" s="2"/>
      <c r="I986" s="2"/>
      <c r="J986" s="2"/>
    </row>
    <row r="987" spans="1:10" ht="12.75">
      <c r="A987" t="s">
        <v>1008</v>
      </c>
      <c r="B987" s="2"/>
      <c r="C987" s="2"/>
      <c r="D987" s="2"/>
      <c r="E987" s="2"/>
      <c r="F987" s="2"/>
      <c r="H987" s="2"/>
      <c r="I987" s="2"/>
      <c r="J987" s="2"/>
    </row>
    <row r="988" spans="1:10" ht="12.75">
      <c r="A988" s="100" t="s">
        <v>1009</v>
      </c>
      <c r="B988" s="2"/>
      <c r="C988" s="2"/>
      <c r="D988" s="2"/>
      <c r="E988" s="2"/>
      <c r="F988" s="2"/>
      <c r="H988" s="2"/>
      <c r="I988" s="2"/>
      <c r="J988" s="2"/>
    </row>
    <row r="989" spans="1:10" ht="12.75">
      <c r="A989" s="100" t="s">
        <v>1010</v>
      </c>
      <c r="B989" s="49"/>
      <c r="C989" s="49"/>
      <c r="H989" s="2"/>
      <c r="I989" s="2"/>
      <c r="J989" s="2"/>
    </row>
    <row r="990" spans="1:10" ht="12.75">
      <c r="A990" s="2" t="s">
        <v>1011</v>
      </c>
      <c r="B990" s="2"/>
      <c r="C990" s="2"/>
      <c r="H990" s="2"/>
      <c r="I990" s="2"/>
      <c r="J990" s="2"/>
    </row>
    <row r="991" spans="1:10" ht="12.75">
      <c r="A991" t="s">
        <v>1012</v>
      </c>
      <c r="B991" s="49"/>
      <c r="C991" s="49"/>
      <c r="E991">
        <v>3</v>
      </c>
      <c r="F991" s="49" t="s">
        <v>991</v>
      </c>
      <c r="H991" s="2"/>
      <c r="I991" s="2"/>
      <c r="J991" s="2"/>
    </row>
    <row r="992" spans="1:10" ht="12.75">
      <c r="A992" t="s">
        <v>1013</v>
      </c>
      <c r="B992" s="49"/>
      <c r="C992" s="49"/>
      <c r="E992">
        <v>2</v>
      </c>
      <c r="F992" s="49" t="s">
        <v>991</v>
      </c>
      <c r="H992" s="2"/>
      <c r="I992" s="2"/>
      <c r="J992" s="2"/>
    </row>
    <row r="993" spans="1:10" ht="12.75">
      <c r="A993" s="2" t="s">
        <v>1014</v>
      </c>
      <c r="B993" s="49"/>
      <c r="C993" s="49"/>
      <c r="E993">
        <v>6</v>
      </c>
      <c r="F993" s="49" t="s">
        <v>991</v>
      </c>
      <c r="G993" s="165"/>
      <c r="H993" s="2"/>
      <c r="I993" s="2"/>
      <c r="J993" s="49"/>
    </row>
    <row r="994" spans="1:10" ht="12.75">
      <c r="A994" s="2" t="s">
        <v>1015</v>
      </c>
      <c r="B994" s="49"/>
      <c r="C994" s="49"/>
      <c r="E994">
        <v>7</v>
      </c>
      <c r="F994" s="49" t="s">
        <v>991</v>
      </c>
      <c r="H994" s="2"/>
      <c r="I994" s="2"/>
      <c r="J994" s="2"/>
    </row>
    <row r="995" spans="1:10" ht="12.75">
      <c r="A995" s="2" t="s">
        <v>1016</v>
      </c>
      <c r="B995" s="49"/>
      <c r="C995" s="49"/>
      <c r="E995">
        <v>0</v>
      </c>
      <c r="F995" s="49" t="s">
        <v>991</v>
      </c>
      <c r="H995" s="2"/>
      <c r="I995" s="2"/>
      <c r="J995" s="2"/>
    </row>
    <row r="996" spans="1:10" ht="12.75">
      <c r="A996" s="49" t="s">
        <v>1017</v>
      </c>
      <c r="B996" s="49"/>
      <c r="C996" s="49"/>
      <c r="E996">
        <v>21</v>
      </c>
      <c r="F996" s="49" t="s">
        <v>991</v>
      </c>
      <c r="G996" s="165"/>
      <c r="H996" s="2"/>
      <c r="I996" s="2"/>
      <c r="J996" s="49"/>
    </row>
    <row r="997" spans="1:10" ht="12.75">
      <c r="A997" s="148" t="s">
        <v>1018</v>
      </c>
      <c r="B997" s="49"/>
      <c r="C997" s="49"/>
      <c r="E997" s="260">
        <v>15</v>
      </c>
      <c r="F997" s="57" t="s">
        <v>991</v>
      </c>
      <c r="G997" s="165"/>
      <c r="H997" s="2"/>
      <c r="I997" s="2"/>
      <c r="J997" s="49"/>
    </row>
    <row r="998" spans="1:10" ht="12.75">
      <c r="A998" s="148" t="s">
        <v>1019</v>
      </c>
      <c r="B998" s="49"/>
      <c r="C998" s="49"/>
      <c r="E998" s="260">
        <v>2</v>
      </c>
      <c r="F998" s="57" t="s">
        <v>991</v>
      </c>
      <c r="G998" s="165"/>
      <c r="H998" s="2"/>
      <c r="I998" s="2"/>
      <c r="J998" s="49"/>
    </row>
    <row r="999" spans="1:10" ht="12.75">
      <c r="A999" s="148" t="s">
        <v>711</v>
      </c>
      <c r="B999" s="49"/>
      <c r="C999" s="49"/>
      <c r="E999" s="260">
        <v>2</v>
      </c>
      <c r="F999" s="57" t="s">
        <v>991</v>
      </c>
      <c r="G999" s="165"/>
      <c r="H999" s="2"/>
      <c r="I999" s="2"/>
      <c r="J999" s="49"/>
    </row>
    <row r="1000" spans="1:10" ht="12.75">
      <c r="A1000" s="148" t="s">
        <v>709</v>
      </c>
      <c r="B1000" s="49"/>
      <c r="C1000" s="49"/>
      <c r="E1000" s="260">
        <v>2</v>
      </c>
      <c r="F1000" s="57" t="s">
        <v>991</v>
      </c>
      <c r="G1000" s="165"/>
      <c r="H1000" s="2"/>
      <c r="I1000" s="2"/>
      <c r="J1000" s="49"/>
    </row>
    <row r="1001" spans="1:10" ht="12.75">
      <c r="A1001" s="49" t="s">
        <v>1020</v>
      </c>
      <c r="B1001" s="49"/>
      <c r="C1001" s="49"/>
      <c r="E1001">
        <v>2</v>
      </c>
      <c r="F1001" s="49" t="s">
        <v>991</v>
      </c>
      <c r="G1001" s="165"/>
      <c r="H1001" s="2"/>
      <c r="I1001" s="2"/>
      <c r="J1001" s="49"/>
    </row>
    <row r="1002" spans="1:10" ht="12.75">
      <c r="A1002" s="49" t="s">
        <v>1021</v>
      </c>
      <c r="B1002" s="49"/>
      <c r="C1002" s="49"/>
      <c r="D1002" s="49"/>
      <c r="E1002">
        <v>7</v>
      </c>
      <c r="F1002" s="49" t="s">
        <v>991</v>
      </c>
      <c r="G1002" s="165"/>
      <c r="H1002" s="2"/>
      <c r="I1002" s="2"/>
      <c r="J1002" s="49"/>
    </row>
    <row r="1003" spans="1:10" ht="12.75">
      <c r="A1003" t="s">
        <v>1022</v>
      </c>
      <c r="B1003" s="49"/>
      <c r="C1003" s="49"/>
      <c r="D1003" s="49"/>
      <c r="E1003" s="49">
        <v>5</v>
      </c>
      <c r="F1003" s="49" t="s">
        <v>991</v>
      </c>
      <c r="G1003" s="165"/>
      <c r="H1003" s="2"/>
      <c r="I1003" s="2"/>
      <c r="J1003" s="49"/>
    </row>
    <row r="1004" spans="1:10" ht="12.75">
      <c r="A1004" s="49" t="s">
        <v>1023</v>
      </c>
      <c r="B1004" s="49"/>
      <c r="C1004" s="49"/>
      <c r="D1004" s="49"/>
      <c r="E1004" s="49">
        <v>3</v>
      </c>
      <c r="F1004" s="49" t="s">
        <v>991</v>
      </c>
      <c r="G1004" s="165"/>
      <c r="H1004" s="2"/>
      <c r="I1004" s="2"/>
      <c r="J1004" s="49"/>
    </row>
    <row r="1005" spans="1:10" ht="12.75">
      <c r="A1005" s="49" t="s">
        <v>1024</v>
      </c>
      <c r="B1005" s="49"/>
      <c r="C1005" s="49"/>
      <c r="D1005" s="49"/>
      <c r="E1005" s="49">
        <v>1</v>
      </c>
      <c r="F1005" s="49" t="s">
        <v>991</v>
      </c>
      <c r="G1005" s="165"/>
      <c r="H1005" s="2"/>
      <c r="I1005" s="2"/>
      <c r="J1005" s="49"/>
    </row>
    <row r="1006" spans="1:10" ht="12.75">
      <c r="A1006" s="49"/>
      <c r="B1006" s="49"/>
      <c r="C1006" s="49"/>
      <c r="D1006" s="49"/>
      <c r="E1006" s="49"/>
      <c r="F1006" s="49"/>
      <c r="G1006" s="165"/>
      <c r="H1006" s="2"/>
      <c r="I1006" s="2"/>
      <c r="J1006" s="49"/>
    </row>
    <row r="1007" spans="1:10" ht="12.75">
      <c r="A1007" s="100" t="s">
        <v>1025</v>
      </c>
      <c r="G1007" s="165"/>
      <c r="H1007" s="2"/>
      <c r="I1007" s="2"/>
      <c r="J1007" s="49"/>
    </row>
    <row r="1008" spans="1:10" ht="12.75">
      <c r="A1008" s="49" t="s">
        <v>1026</v>
      </c>
      <c r="G1008" s="165"/>
      <c r="H1008" s="2"/>
      <c r="I1008" s="2"/>
      <c r="J1008" s="49"/>
    </row>
    <row r="1009" spans="1:10" ht="12.75">
      <c r="A1009" s="49" t="s">
        <v>1027</v>
      </c>
      <c r="G1009" s="165"/>
      <c r="H1009" s="2"/>
      <c r="I1009" s="2"/>
      <c r="J1009" s="49"/>
    </row>
    <row r="1010" spans="2:10" ht="12.75">
      <c r="B1010" s="49"/>
      <c r="C1010" s="49"/>
      <c r="D1010" s="49"/>
      <c r="E1010" s="49"/>
      <c r="F1010" s="49"/>
      <c r="G1010" s="165"/>
      <c r="H1010" s="2"/>
      <c r="I1010" s="2"/>
      <c r="J1010" s="49"/>
    </row>
    <row r="1011" spans="1:10" ht="12.75">
      <c r="A1011" s="1" t="s">
        <v>1028</v>
      </c>
      <c r="B1011" s="49"/>
      <c r="C1011" s="49"/>
      <c r="D1011" s="49"/>
      <c r="E1011" s="49"/>
      <c r="F1011" s="49"/>
      <c r="G1011" s="165"/>
      <c r="H1011" s="2"/>
      <c r="I1011" s="2"/>
      <c r="J1011" s="49"/>
    </row>
    <row r="1012" spans="2:10" ht="12.75">
      <c r="B1012" s="49"/>
      <c r="C1012" s="49"/>
      <c r="D1012" s="49"/>
      <c r="E1012" s="49"/>
      <c r="F1012" s="49"/>
      <c r="G1012" s="165"/>
      <c r="H1012" s="2"/>
      <c r="I1012" s="2"/>
      <c r="J1012" s="49"/>
    </row>
    <row r="1013" spans="1:10" ht="12.75">
      <c r="A1013" s="49"/>
      <c r="B1013" s="49"/>
      <c r="C1013" s="49"/>
      <c r="D1013" s="49"/>
      <c r="E1013" s="49"/>
      <c r="F1013" s="49"/>
      <c r="G1013" s="165"/>
      <c r="H1013" s="2"/>
      <c r="I1013" s="2"/>
      <c r="J1013" s="49"/>
    </row>
    <row r="1014" spans="1:10" ht="12.75">
      <c r="A1014" s="49"/>
      <c r="B1014" s="49"/>
      <c r="C1014" s="49"/>
      <c r="D1014" s="49"/>
      <c r="E1014" s="49"/>
      <c r="F1014" s="49"/>
      <c r="G1014" s="165"/>
      <c r="H1014" s="2"/>
      <c r="I1014" s="2"/>
      <c r="J1014" s="49"/>
    </row>
    <row r="1015" spans="1:10" ht="13.5" thickBot="1">
      <c r="A1015" s="165"/>
      <c r="B1015" s="49"/>
      <c r="C1015" s="49"/>
      <c r="D1015" s="49"/>
      <c r="E1015" s="49"/>
      <c r="F1015" s="49"/>
      <c r="G1015" s="165"/>
      <c r="H1015" s="2"/>
      <c r="I1015" s="2"/>
      <c r="J1015" s="49"/>
    </row>
    <row r="1016" spans="1:10" ht="13.5" thickBot="1">
      <c r="A1016" s="104" t="s">
        <v>550</v>
      </c>
      <c r="B1016" s="105"/>
      <c r="C1016" s="105"/>
      <c r="D1016" s="106"/>
      <c r="E1016" s="106"/>
      <c r="F1016" s="106"/>
      <c r="G1016" s="7"/>
      <c r="H1016" s="8" t="s">
        <v>551</v>
      </c>
      <c r="I1016" s="8" t="s">
        <v>552</v>
      </c>
      <c r="J1016" s="9"/>
    </row>
    <row r="1017" spans="1:10" ht="16.5" thickTop="1">
      <c r="A1017" s="167" t="s">
        <v>1029</v>
      </c>
      <c r="B1017" s="108" t="s">
        <v>1030</v>
      </c>
      <c r="C1017" s="109"/>
      <c r="D1017" s="2"/>
      <c r="E1017" s="2"/>
      <c r="F1017" s="2"/>
      <c r="G1017" s="11" t="s">
        <v>553</v>
      </c>
      <c r="H1017" s="4" t="s">
        <v>554</v>
      </c>
      <c r="I1017" s="5" t="s">
        <v>555</v>
      </c>
      <c r="J1017" s="14" t="s">
        <v>556</v>
      </c>
    </row>
    <row r="1018" spans="1:10" ht="12.75">
      <c r="A1018" s="110"/>
      <c r="B1018" s="111"/>
      <c r="C1018" s="112"/>
      <c r="D1018" s="16"/>
      <c r="E1018" s="16"/>
      <c r="F1018" s="16"/>
      <c r="G1018" s="17">
        <v>37950</v>
      </c>
      <c r="H1018" s="15" t="s">
        <v>557</v>
      </c>
      <c r="I1018" s="76" t="s">
        <v>558</v>
      </c>
      <c r="J1018" s="20" t="s">
        <v>559</v>
      </c>
    </row>
    <row r="1019" spans="1:10" ht="13.5" thickBot="1">
      <c r="A1019" s="113" t="s">
        <v>560</v>
      </c>
      <c r="B1019" s="114"/>
      <c r="C1019" s="115"/>
      <c r="D1019" s="116" t="s">
        <v>561</v>
      </c>
      <c r="E1019" s="24"/>
      <c r="F1019" s="24"/>
      <c r="G1019" s="25">
        <v>1</v>
      </c>
      <c r="H1019" s="26">
        <v>2</v>
      </c>
      <c r="I1019" s="27">
        <v>3</v>
      </c>
      <c r="J1019" s="28">
        <v>4</v>
      </c>
    </row>
    <row r="1020" spans="1:10" ht="12.75">
      <c r="A1020" s="118"/>
      <c r="B1020" s="232" t="s">
        <v>669</v>
      </c>
      <c r="C1020" s="119"/>
      <c r="D1020" s="120"/>
      <c r="E1020" s="120"/>
      <c r="F1020" s="120"/>
      <c r="G1020" s="121">
        <f>G1022+G1026+G1031+G1034</f>
        <v>25903</v>
      </c>
      <c r="H1020" s="121">
        <f>H1022+H1026+H1031+H1034</f>
        <v>4619</v>
      </c>
      <c r="I1020" s="121">
        <f>I1022+I1026+I1031+I1034</f>
        <v>2619</v>
      </c>
      <c r="J1020" s="121">
        <f>J1022+J1026+J1031+J1034</f>
        <v>28522</v>
      </c>
    </row>
    <row r="1021" spans="1:10" ht="12.75">
      <c r="A1021" s="42"/>
      <c r="B1021" s="216"/>
      <c r="C1021" s="2"/>
      <c r="D1021" s="2"/>
      <c r="E1021" s="2"/>
      <c r="F1021" s="2"/>
      <c r="G1021" s="68"/>
      <c r="H1021" s="42"/>
      <c r="I1021" s="41"/>
      <c r="J1021" s="122"/>
    </row>
    <row r="1022" spans="1:10" ht="12.75">
      <c r="A1022" s="37">
        <v>635</v>
      </c>
      <c r="B1022" s="211" t="s">
        <v>729</v>
      </c>
      <c r="C1022" s="36"/>
      <c r="D1022" s="2"/>
      <c r="E1022" s="2"/>
      <c r="F1022" s="2"/>
      <c r="G1022" s="124">
        <f>SUM(G1023:G1024)</f>
        <v>11253</v>
      </c>
      <c r="H1022" s="124">
        <f>SUM(H1023:H1024)</f>
        <v>2699</v>
      </c>
      <c r="I1022" s="124">
        <f>SUM(I1023:I1024)</f>
        <v>699</v>
      </c>
      <c r="J1022" s="124">
        <f>SUM(J1023:J1024)</f>
        <v>11952</v>
      </c>
    </row>
    <row r="1023" spans="1:10" ht="12.75">
      <c r="A1023" s="47">
        <v>635006</v>
      </c>
      <c r="B1023" s="214" t="s">
        <v>1031</v>
      </c>
      <c r="C1023" s="46"/>
      <c r="D1023" s="2"/>
      <c r="E1023" s="2"/>
      <c r="F1023" s="2"/>
      <c r="G1023" s="68">
        <v>10653</v>
      </c>
      <c r="H1023" s="42">
        <v>3299</v>
      </c>
      <c r="I1023" s="41">
        <f>1299</f>
        <v>1299</v>
      </c>
      <c r="J1023" s="68">
        <f>G1023+I1023</f>
        <v>11952</v>
      </c>
    </row>
    <row r="1024" spans="1:10" ht="12.75">
      <c r="A1024" s="47"/>
      <c r="B1024" s="214" t="s">
        <v>735</v>
      </c>
      <c r="C1024" s="46"/>
      <c r="D1024" s="2"/>
      <c r="E1024" s="2"/>
      <c r="F1024" s="2"/>
      <c r="G1024" s="68">
        <v>600</v>
      </c>
      <c r="H1024" s="42">
        <v>-600</v>
      </c>
      <c r="I1024" s="41">
        <v>-600</v>
      </c>
      <c r="J1024" s="68">
        <f>G1024+I1024</f>
        <v>0</v>
      </c>
    </row>
    <row r="1025" spans="1:10" ht="12.75">
      <c r="A1025" s="42"/>
      <c r="B1025" s="216"/>
      <c r="C1025" s="2"/>
      <c r="D1025" s="2"/>
      <c r="E1025" s="2"/>
      <c r="F1025" s="2"/>
      <c r="G1025" s="68"/>
      <c r="H1025" s="42"/>
      <c r="I1025" s="41"/>
      <c r="J1025" s="122"/>
    </row>
    <row r="1026" spans="1:10" ht="12.75">
      <c r="A1026" s="37">
        <v>637</v>
      </c>
      <c r="B1026" s="211" t="s">
        <v>896</v>
      </c>
      <c r="C1026" s="36"/>
      <c r="D1026" s="2"/>
      <c r="E1026" s="2"/>
      <c r="F1026" s="2"/>
      <c r="G1026" s="124">
        <f>G1027</f>
        <v>250</v>
      </c>
      <c r="H1026" s="124">
        <f>H1027</f>
        <v>0</v>
      </c>
      <c r="I1026" s="124">
        <f>I1027</f>
        <v>0</v>
      </c>
      <c r="J1026" s="124">
        <f>J1027</f>
        <v>250</v>
      </c>
    </row>
    <row r="1027" spans="1:10" ht="12.75">
      <c r="A1027" s="47">
        <v>637005</v>
      </c>
      <c r="B1027" s="214" t="s">
        <v>1032</v>
      </c>
      <c r="C1027" s="46"/>
      <c r="D1027" s="2"/>
      <c r="E1027" s="2"/>
      <c r="F1027" s="2"/>
      <c r="G1027" s="68">
        <v>250</v>
      </c>
      <c r="H1027" s="68">
        <v>0</v>
      </c>
      <c r="I1027" s="68">
        <v>0</v>
      </c>
      <c r="J1027" s="68">
        <v>250</v>
      </c>
    </row>
    <row r="1028" spans="1:10" ht="12.75">
      <c r="A1028" s="47"/>
      <c r="B1028" s="261" t="s">
        <v>1033</v>
      </c>
      <c r="C1028" s="46"/>
      <c r="D1028" s="2"/>
      <c r="E1028" s="2"/>
      <c r="F1028" s="2"/>
      <c r="G1028" s="128">
        <v>175</v>
      </c>
      <c r="H1028" s="42"/>
      <c r="I1028" s="41"/>
      <c r="J1028" s="128">
        <f>G1028+I1028</f>
        <v>175</v>
      </c>
    </row>
    <row r="1029" spans="1:10" ht="12.75">
      <c r="A1029" s="47"/>
      <c r="B1029" s="261" t="s">
        <v>1034</v>
      </c>
      <c r="C1029" s="46"/>
      <c r="D1029" s="2"/>
      <c r="E1029" s="2"/>
      <c r="F1029" s="2"/>
      <c r="G1029" s="128">
        <v>75</v>
      </c>
      <c r="H1029" s="42"/>
      <c r="I1029" s="41"/>
      <c r="J1029" s="128">
        <f>G1029+I1029</f>
        <v>75</v>
      </c>
    </row>
    <row r="1030" spans="1:10" ht="12.75">
      <c r="A1030" s="47"/>
      <c r="B1030" s="214"/>
      <c r="C1030" s="46"/>
      <c r="D1030" s="2"/>
      <c r="E1030" s="2"/>
      <c r="F1030" s="2"/>
      <c r="G1030" s="68"/>
      <c r="H1030" s="42"/>
      <c r="I1030" s="41"/>
      <c r="J1030" s="122"/>
    </row>
    <row r="1031" spans="1:10" ht="12.75">
      <c r="A1031" s="37">
        <v>711</v>
      </c>
      <c r="B1031" s="211" t="s">
        <v>789</v>
      </c>
      <c r="C1031" s="36"/>
      <c r="D1031" s="2"/>
      <c r="E1031" s="2"/>
      <c r="F1031" s="2"/>
      <c r="G1031" s="124">
        <f>G1032</f>
        <v>200</v>
      </c>
      <c r="H1031" s="124">
        <f>H1032</f>
        <v>0</v>
      </c>
      <c r="I1031" s="124">
        <f>I1032</f>
        <v>0</v>
      </c>
      <c r="J1031" s="124">
        <f>J1032</f>
        <v>200</v>
      </c>
    </row>
    <row r="1032" spans="1:10" ht="12.75">
      <c r="A1032" s="47">
        <v>711001</v>
      </c>
      <c r="B1032" s="214" t="s">
        <v>1035</v>
      </c>
      <c r="C1032" s="46"/>
      <c r="D1032" s="2"/>
      <c r="E1032" s="2"/>
      <c r="F1032" s="2"/>
      <c r="G1032" s="68">
        <v>200</v>
      </c>
      <c r="H1032" s="42"/>
      <c r="I1032" s="41"/>
      <c r="J1032" s="122">
        <v>200</v>
      </c>
    </row>
    <row r="1033" spans="1:10" ht="12.75">
      <c r="A1033" s="42"/>
      <c r="B1033" s="216"/>
      <c r="C1033" s="2"/>
      <c r="D1033" s="2"/>
      <c r="E1033" s="2"/>
      <c r="F1033" s="2"/>
      <c r="G1033" s="68"/>
      <c r="H1033" s="42"/>
      <c r="I1033" s="41"/>
      <c r="J1033" s="122"/>
    </row>
    <row r="1034" spans="1:10" ht="12.75">
      <c r="A1034" s="37">
        <v>717</v>
      </c>
      <c r="B1034" s="211" t="s">
        <v>968</v>
      </c>
      <c r="C1034" s="36"/>
      <c r="D1034" s="2"/>
      <c r="E1034" s="2"/>
      <c r="F1034" s="2"/>
      <c r="G1034" s="124">
        <f>SUM(G1035:G1044)</f>
        <v>14200</v>
      </c>
      <c r="H1034" s="124">
        <f>SUM(H1035:H1044)</f>
        <v>1920</v>
      </c>
      <c r="I1034" s="124">
        <f>SUM(I1035:I1044)</f>
        <v>1920</v>
      </c>
      <c r="J1034" s="124">
        <f>SUM(J1035:J1044)</f>
        <v>16120</v>
      </c>
    </row>
    <row r="1035" spans="1:10" ht="12.75">
      <c r="A1035" s="50"/>
      <c r="B1035" s="212" t="s">
        <v>1036</v>
      </c>
      <c r="C1035" s="49"/>
      <c r="D1035" s="49"/>
      <c r="E1035" s="49"/>
      <c r="F1035" s="49"/>
      <c r="G1035" s="128">
        <v>11450</v>
      </c>
      <c r="H1035" s="42"/>
      <c r="I1035" s="41"/>
      <c r="J1035" s="68">
        <f>G1035+I1035</f>
        <v>11450</v>
      </c>
    </row>
    <row r="1036" spans="1:10" ht="12.75">
      <c r="A1036" s="50"/>
      <c r="B1036" s="212" t="s">
        <v>1037</v>
      </c>
      <c r="C1036" s="49"/>
      <c r="D1036" s="49"/>
      <c r="E1036" s="49"/>
      <c r="F1036" s="49"/>
      <c r="G1036" s="128">
        <v>850</v>
      </c>
      <c r="H1036" s="42"/>
      <c r="I1036" s="41"/>
      <c r="J1036" s="68">
        <f>G1036+I1036</f>
        <v>850</v>
      </c>
    </row>
    <row r="1037" spans="1:10" ht="12.75">
      <c r="A1037" s="50"/>
      <c r="B1037" s="212" t="s">
        <v>1038</v>
      </c>
      <c r="C1037" s="49"/>
      <c r="D1037" s="49"/>
      <c r="E1037" s="49"/>
      <c r="F1037" s="49"/>
      <c r="G1037" s="128">
        <v>100</v>
      </c>
      <c r="H1037" s="42"/>
      <c r="I1037" s="41"/>
      <c r="J1037" s="68">
        <f>G1037+I1037</f>
        <v>100</v>
      </c>
    </row>
    <row r="1038" spans="1:10" ht="12.75">
      <c r="A1038" s="50"/>
      <c r="B1038" s="212" t="s">
        <v>1039</v>
      </c>
      <c r="C1038" s="49"/>
      <c r="D1038" s="49"/>
      <c r="E1038" s="49"/>
      <c r="F1038" s="49"/>
      <c r="G1038" s="128">
        <v>100</v>
      </c>
      <c r="H1038" s="42"/>
      <c r="I1038" s="41"/>
      <c r="J1038" s="68">
        <f>G1038+I1038</f>
        <v>100</v>
      </c>
    </row>
    <row r="1039" spans="1:10" ht="12.75">
      <c r="A1039" s="50"/>
      <c r="B1039" s="212" t="s">
        <v>1040</v>
      </c>
      <c r="C1039" s="49"/>
      <c r="D1039" s="49"/>
      <c r="E1039" s="49"/>
      <c r="F1039" s="49"/>
      <c r="G1039" s="128">
        <v>1100</v>
      </c>
      <c r="H1039" s="42"/>
      <c r="I1039" s="41"/>
      <c r="J1039" s="68">
        <f>G1039+I1039</f>
        <v>1100</v>
      </c>
    </row>
    <row r="1040" spans="1:10" ht="12.75">
      <c r="A1040" s="50"/>
      <c r="B1040" s="212" t="s">
        <v>1041</v>
      </c>
      <c r="C1040" s="49"/>
      <c r="D1040" s="49"/>
      <c r="E1040" s="49"/>
      <c r="F1040" s="49"/>
      <c r="G1040" s="128"/>
      <c r="H1040" s="42"/>
      <c r="I1040" s="41"/>
      <c r="J1040" s="128"/>
    </row>
    <row r="1041" spans="1:10" ht="12.75">
      <c r="A1041" s="50"/>
      <c r="B1041" s="212" t="s">
        <v>1042</v>
      </c>
      <c r="C1041" s="49"/>
      <c r="D1041" s="49"/>
      <c r="E1041" s="49"/>
      <c r="F1041" s="49"/>
      <c r="G1041" s="128">
        <v>600</v>
      </c>
      <c r="H1041" s="42"/>
      <c r="I1041" s="41"/>
      <c r="J1041" s="68">
        <f>G1041+I1041</f>
        <v>600</v>
      </c>
    </row>
    <row r="1042" spans="1:10" ht="12.75">
      <c r="A1042" s="50"/>
      <c r="B1042" s="212" t="s">
        <v>1043</v>
      </c>
      <c r="C1042" s="49"/>
      <c r="D1042" s="49"/>
      <c r="E1042" s="49"/>
      <c r="F1042" s="49"/>
      <c r="G1042" s="128"/>
      <c r="H1042" s="133">
        <v>1500</v>
      </c>
      <c r="I1042" s="68">
        <v>1500</v>
      </c>
      <c r="J1042" s="159">
        <f>G1042+I1042</f>
        <v>1500</v>
      </c>
    </row>
    <row r="1043" spans="1:10" ht="12.75">
      <c r="A1043" s="50"/>
      <c r="B1043" s="212" t="s">
        <v>1044</v>
      </c>
      <c r="C1043" s="49"/>
      <c r="D1043" s="49"/>
      <c r="E1043" s="49"/>
      <c r="F1043" s="49"/>
      <c r="G1043" s="128"/>
      <c r="H1043" s="47">
        <v>170</v>
      </c>
      <c r="I1043" s="45">
        <v>170</v>
      </c>
      <c r="J1043" s="159">
        <f>G1043+I1043</f>
        <v>170</v>
      </c>
    </row>
    <row r="1044" spans="1:10" ht="13.5" thickBot="1">
      <c r="A1044" s="220"/>
      <c r="B1044" s="221" t="s">
        <v>1045</v>
      </c>
      <c r="C1044" s="222"/>
      <c r="D1044" s="222"/>
      <c r="E1044" s="222"/>
      <c r="F1044" s="222"/>
      <c r="G1044" s="138"/>
      <c r="H1044" s="150">
        <v>250</v>
      </c>
      <c r="I1044" s="135">
        <v>250</v>
      </c>
      <c r="J1044" s="262">
        <f>G1044+I1044</f>
        <v>250</v>
      </c>
    </row>
    <row r="1045" spans="8:10" ht="12.75">
      <c r="H1045" s="2"/>
      <c r="I1045" s="2"/>
      <c r="J1045" s="2"/>
    </row>
    <row r="1046" spans="1:10" ht="12.75">
      <c r="A1046" s="164" t="s">
        <v>911</v>
      </c>
      <c r="H1046" s="2"/>
      <c r="I1046" s="2"/>
      <c r="J1046" s="2"/>
    </row>
    <row r="1047" spans="1:10" ht="12.75">
      <c r="A1047" s="1" t="s">
        <v>1046</v>
      </c>
      <c r="H1047" s="2"/>
      <c r="I1047" s="2"/>
      <c r="J1047" s="2"/>
    </row>
    <row r="1048" spans="1:10" ht="12.75">
      <c r="A1048" s="1" t="s">
        <v>1047</v>
      </c>
      <c r="H1048" s="2"/>
      <c r="I1048" s="2"/>
      <c r="J1048" s="2"/>
    </row>
    <row r="1049" spans="1:10" ht="12.75">
      <c r="A1049" s="1" t="s">
        <v>1048</v>
      </c>
      <c r="H1049" s="2"/>
      <c r="I1049" s="2"/>
      <c r="J1049" s="2"/>
    </row>
    <row r="1050" spans="1:10" ht="12.75">
      <c r="A1050" t="s">
        <v>1049</v>
      </c>
      <c r="E1050" s="99">
        <v>10553</v>
      </c>
      <c r="F1050" t="s">
        <v>991</v>
      </c>
      <c r="G1050" s="263"/>
      <c r="H1050" s="2"/>
      <c r="I1050" s="2"/>
      <c r="J1050" s="2"/>
    </row>
    <row r="1051" spans="1:10" ht="12.75">
      <c r="A1051" s="165" t="s">
        <v>1050</v>
      </c>
      <c r="E1051">
        <v>897</v>
      </c>
      <c r="F1051" t="s">
        <v>991</v>
      </c>
      <c r="H1051" s="2"/>
      <c r="I1051" s="2"/>
      <c r="J1051" s="2"/>
    </row>
    <row r="1052" spans="1:10" ht="12.75">
      <c r="A1052" s="165" t="s">
        <v>1051</v>
      </c>
      <c r="E1052">
        <v>502</v>
      </c>
      <c r="F1052" t="s">
        <v>991</v>
      </c>
      <c r="H1052" s="2"/>
      <c r="I1052" s="2"/>
      <c r="J1052" s="2"/>
    </row>
    <row r="1053" spans="8:10" ht="12.75">
      <c r="H1053" s="2"/>
      <c r="I1053" s="2"/>
      <c r="J1053" s="2"/>
    </row>
    <row r="1054" spans="1:10" ht="12.75">
      <c r="A1054" s="1" t="s">
        <v>1052</v>
      </c>
      <c r="G1054" s="2"/>
      <c r="H1054" s="2"/>
      <c r="I1054" s="2"/>
      <c r="J1054" s="2"/>
    </row>
    <row r="1055" spans="7:10" ht="12.75">
      <c r="G1055" s="2"/>
      <c r="H1055" s="2"/>
      <c r="I1055" s="2"/>
      <c r="J1055" s="2"/>
    </row>
    <row r="1056" spans="1:10" ht="12.75">
      <c r="A1056" s="1" t="s">
        <v>1053</v>
      </c>
      <c r="H1056" s="2"/>
      <c r="I1056" s="2"/>
      <c r="J1056" s="100" t="s">
        <v>980</v>
      </c>
    </row>
    <row r="1057" spans="1:10" ht="12.75">
      <c r="A1057" s="1"/>
      <c r="H1057" s="2"/>
      <c r="I1057" s="2"/>
      <c r="J1057" s="2"/>
    </row>
    <row r="1058" spans="1:10" ht="12.75">
      <c r="A1058" s="49" t="s">
        <v>1054</v>
      </c>
      <c r="B1058" s="49"/>
      <c r="C1058" s="49"/>
      <c r="D1058" s="49"/>
      <c r="E1058" s="49"/>
      <c r="F1058" s="264"/>
      <c r="G1058" s="67"/>
      <c r="H1058" s="2"/>
      <c r="I1058" s="2"/>
      <c r="J1058" s="43">
        <v>1500</v>
      </c>
    </row>
    <row r="1059" spans="1:10" ht="12.75">
      <c r="A1059" s="2" t="s">
        <v>1055</v>
      </c>
      <c r="G1059" s="2"/>
      <c r="H1059" s="2"/>
      <c r="I1059" s="2"/>
      <c r="J1059" s="2"/>
    </row>
    <row r="1060" spans="1:10" ht="12.75">
      <c r="A1060" s="49" t="s">
        <v>1056</v>
      </c>
      <c r="B1060" s="49"/>
      <c r="C1060" s="49"/>
      <c r="D1060" s="49"/>
      <c r="E1060" s="49"/>
      <c r="F1060" s="264"/>
      <c r="G1060" s="46"/>
      <c r="H1060" s="2"/>
      <c r="I1060" s="2"/>
      <c r="J1060" s="2">
        <v>170</v>
      </c>
    </row>
    <row r="1061" spans="1:10" ht="12.75">
      <c r="A1061" s="2" t="s">
        <v>1055</v>
      </c>
      <c r="G1061" s="2"/>
      <c r="H1061" s="2"/>
      <c r="I1061" s="2"/>
      <c r="J1061" s="2"/>
    </row>
    <row r="1062" spans="1:10" ht="13.5" thickBot="1">
      <c r="A1062" s="49" t="s">
        <v>1057</v>
      </c>
      <c r="B1062" s="49"/>
      <c r="C1062" s="49"/>
      <c r="D1062" s="49"/>
      <c r="E1062" s="49"/>
      <c r="F1062" s="264"/>
      <c r="G1062" s="46"/>
      <c r="H1062" s="2"/>
      <c r="I1062" s="2"/>
      <c r="J1062" s="24">
        <v>250</v>
      </c>
    </row>
    <row r="1063" spans="1:10" ht="12.75">
      <c r="A1063" s="49" t="s">
        <v>1058</v>
      </c>
      <c r="B1063" s="49"/>
      <c r="C1063" s="49"/>
      <c r="D1063" s="49"/>
      <c r="E1063" s="49"/>
      <c r="F1063" s="149"/>
      <c r="G1063" s="46"/>
      <c r="H1063" s="2"/>
      <c r="I1063" s="100" t="s">
        <v>1059</v>
      </c>
      <c r="J1063" s="2">
        <f>SUM(J1058:J1062)</f>
        <v>1920</v>
      </c>
    </row>
    <row r="1064" spans="1:10" ht="12.75">
      <c r="A1064" s="49"/>
      <c r="B1064" s="49"/>
      <c r="C1064" s="49"/>
      <c r="D1064" s="49"/>
      <c r="E1064" s="49"/>
      <c r="F1064" s="149"/>
      <c r="G1064" s="46"/>
      <c r="H1064" s="2"/>
      <c r="I1064" s="2"/>
      <c r="J1064" s="2"/>
    </row>
    <row r="1065" spans="1:10" ht="12.75">
      <c r="A1065" s="49"/>
      <c r="B1065" s="49"/>
      <c r="C1065" s="49"/>
      <c r="D1065" s="49"/>
      <c r="E1065" s="49"/>
      <c r="F1065" s="149"/>
      <c r="G1065" s="46"/>
      <c r="H1065" s="2"/>
      <c r="I1065" s="2"/>
      <c r="J1065" s="2"/>
    </row>
    <row r="1066" spans="1:10" ht="12.75">
      <c r="A1066" s="49"/>
      <c r="B1066" s="49"/>
      <c r="C1066" s="49"/>
      <c r="D1066" s="49"/>
      <c r="E1066" s="49"/>
      <c r="F1066" s="149"/>
      <c r="G1066" s="46"/>
      <c r="H1066" s="2"/>
      <c r="I1066" s="2"/>
      <c r="J1066" s="2"/>
    </row>
    <row r="1067" spans="1:10" ht="13.5" thickBot="1">
      <c r="A1067" s="1"/>
      <c r="H1067" s="2"/>
      <c r="I1067" s="2"/>
      <c r="J1067" s="2"/>
    </row>
    <row r="1068" spans="1:10" ht="13.5" thickBot="1">
      <c r="A1068" s="104" t="s">
        <v>550</v>
      </c>
      <c r="B1068" s="105"/>
      <c r="C1068" s="105"/>
      <c r="D1068" s="106"/>
      <c r="E1068" s="106"/>
      <c r="F1068" s="106"/>
      <c r="G1068" s="7"/>
      <c r="H1068" s="8" t="s">
        <v>551</v>
      </c>
      <c r="I1068" s="8" t="s">
        <v>552</v>
      </c>
      <c r="J1068" s="9"/>
    </row>
    <row r="1069" spans="1:10" ht="16.5" thickTop="1">
      <c r="A1069" s="167" t="s">
        <v>1060</v>
      </c>
      <c r="B1069" s="108" t="s">
        <v>1061</v>
      </c>
      <c r="C1069" s="265"/>
      <c r="D1069" s="2"/>
      <c r="E1069" s="2"/>
      <c r="F1069" s="2"/>
      <c r="G1069" s="11" t="s">
        <v>553</v>
      </c>
      <c r="H1069" s="4" t="s">
        <v>554</v>
      </c>
      <c r="I1069" s="5" t="s">
        <v>555</v>
      </c>
      <c r="J1069" s="14" t="s">
        <v>556</v>
      </c>
    </row>
    <row r="1070" spans="1:10" ht="15.75">
      <c r="A1070" s="266"/>
      <c r="B1070" s="230"/>
      <c r="C1070" s="231"/>
      <c r="D1070" s="16"/>
      <c r="E1070" s="16"/>
      <c r="F1070" s="16"/>
      <c r="G1070" s="17">
        <v>37950</v>
      </c>
      <c r="H1070" s="15" t="s">
        <v>557</v>
      </c>
      <c r="I1070" s="76" t="s">
        <v>558</v>
      </c>
      <c r="J1070" s="20" t="s">
        <v>559</v>
      </c>
    </row>
    <row r="1071" spans="1:10" ht="13.5" thickBot="1">
      <c r="A1071" s="113" t="s">
        <v>560</v>
      </c>
      <c r="B1071" s="114" t="s">
        <v>561</v>
      </c>
      <c r="C1071" s="115"/>
      <c r="D1071" s="116" t="s">
        <v>561</v>
      </c>
      <c r="E1071" s="24"/>
      <c r="F1071" s="24"/>
      <c r="G1071" s="25">
        <v>1</v>
      </c>
      <c r="H1071" s="26">
        <v>2</v>
      </c>
      <c r="I1071" s="27">
        <v>3</v>
      </c>
      <c r="J1071" s="28">
        <v>4</v>
      </c>
    </row>
    <row r="1072" spans="1:10" ht="12.75">
      <c r="A1072" s="118"/>
      <c r="B1072" s="118" t="s">
        <v>669</v>
      </c>
      <c r="C1072" s="119"/>
      <c r="D1072" s="120"/>
      <c r="E1072" s="120"/>
      <c r="F1072" s="120"/>
      <c r="G1072" s="233">
        <f>G1074+G1108+G1115</f>
        <v>909</v>
      </c>
      <c r="H1072" s="233">
        <f>H1074+H1108+H1115</f>
        <v>0</v>
      </c>
      <c r="I1072" s="233">
        <f>I1074+I1108+I1115</f>
        <v>0</v>
      </c>
      <c r="J1072" s="233">
        <f>J1074+J1108+J1115</f>
        <v>909</v>
      </c>
    </row>
    <row r="1073" spans="1:10" ht="12.75">
      <c r="A1073" s="243"/>
      <c r="B1073" s="243"/>
      <c r="C1073" s="224"/>
      <c r="D1073" s="172"/>
      <c r="E1073" s="172"/>
      <c r="F1073" s="172"/>
      <c r="G1073" s="267"/>
      <c r="H1073" s="42"/>
      <c r="I1073" s="41"/>
      <c r="J1073" s="268"/>
    </row>
    <row r="1074" spans="1:10" ht="12.75">
      <c r="A1074" s="37">
        <v>630</v>
      </c>
      <c r="B1074" s="37" t="s">
        <v>997</v>
      </c>
      <c r="C1074" s="36"/>
      <c r="D1074" s="36"/>
      <c r="E1074" s="36"/>
      <c r="F1074" s="36"/>
      <c r="G1074" s="48">
        <f>G1075+G1081+G1086+G1092+G1098+G1101</f>
        <v>627</v>
      </c>
      <c r="H1074" s="48">
        <f>H1075+H1081+H1086+H1092+H1098+H1101</f>
        <v>0</v>
      </c>
      <c r="I1074" s="48">
        <f>I1075+I1081+I1086+I1092+I1098+I1101</f>
        <v>0</v>
      </c>
      <c r="J1074" s="48">
        <f>J1075+J1081+J1086+J1092+J1098+J1101</f>
        <v>627</v>
      </c>
    </row>
    <row r="1075" spans="1:10" ht="12.75">
      <c r="A1075" s="50">
        <v>632001</v>
      </c>
      <c r="B1075" s="50" t="s">
        <v>688</v>
      </c>
      <c r="C1075" s="36"/>
      <c r="D1075" s="2"/>
      <c r="E1075" s="2"/>
      <c r="F1075" s="2"/>
      <c r="G1075" s="45">
        <f>SUM(G1076:G1079)</f>
        <v>47</v>
      </c>
      <c r="H1075" s="45">
        <f>SUM(H1076:H1079)</f>
        <v>0</v>
      </c>
      <c r="I1075" s="45">
        <f>SUM(I1076:I1079)</f>
        <v>0</v>
      </c>
      <c r="J1075" s="45">
        <f>SUM(J1076:J1079)</f>
        <v>47</v>
      </c>
    </row>
    <row r="1076" spans="1:10" ht="12.75">
      <c r="A1076" s="63"/>
      <c r="B1076" s="58" t="s">
        <v>1062</v>
      </c>
      <c r="C1076" s="57"/>
      <c r="D1076" s="2"/>
      <c r="E1076" s="2"/>
      <c r="F1076" s="2"/>
      <c r="G1076" s="131">
        <v>25</v>
      </c>
      <c r="H1076" s="42"/>
      <c r="I1076" s="41"/>
      <c r="J1076" s="131">
        <v>25</v>
      </c>
    </row>
    <row r="1077" spans="1:10" ht="12.75">
      <c r="A1077" s="63"/>
      <c r="B1077" s="58" t="s">
        <v>1063</v>
      </c>
      <c r="C1077" s="57"/>
      <c r="D1077" s="2"/>
      <c r="E1077" s="2"/>
      <c r="F1077" s="2"/>
      <c r="G1077" s="131">
        <v>7</v>
      </c>
      <c r="H1077" s="42"/>
      <c r="I1077" s="41"/>
      <c r="J1077" s="131">
        <v>7</v>
      </c>
    </row>
    <row r="1078" spans="1:10" ht="12.75">
      <c r="A1078" s="63"/>
      <c r="B1078" s="58" t="s">
        <v>1064</v>
      </c>
      <c r="C1078" s="57"/>
      <c r="D1078" s="2"/>
      <c r="E1078" s="2"/>
      <c r="F1078" s="2"/>
      <c r="G1078" s="131">
        <v>15</v>
      </c>
      <c r="H1078" s="42"/>
      <c r="I1078" s="41"/>
      <c r="J1078" s="131">
        <v>15</v>
      </c>
    </row>
    <row r="1079" spans="1:10" ht="12.75">
      <c r="A1079" s="63"/>
      <c r="B1079" s="58" t="s">
        <v>1065</v>
      </c>
      <c r="C1079" s="57"/>
      <c r="D1079" s="2"/>
      <c r="E1079" s="2"/>
      <c r="F1079" s="2"/>
      <c r="G1079" s="131">
        <v>0</v>
      </c>
      <c r="H1079" s="42"/>
      <c r="I1079" s="41"/>
      <c r="J1079" s="131">
        <v>0</v>
      </c>
    </row>
    <row r="1080" spans="1:10" ht="12.75">
      <c r="A1080" s="63"/>
      <c r="B1080" s="58"/>
      <c r="C1080" s="57"/>
      <c r="D1080" s="2"/>
      <c r="E1080" s="2"/>
      <c r="F1080" s="2"/>
      <c r="G1080" s="45"/>
      <c r="H1080" s="42"/>
      <c r="I1080" s="41"/>
      <c r="J1080" s="38"/>
    </row>
    <row r="1081" spans="1:10" ht="12.75">
      <c r="A1081" s="42">
        <v>633006</v>
      </c>
      <c r="B1081" s="42" t="s">
        <v>1066</v>
      </c>
      <c r="C1081" s="2"/>
      <c r="D1081" s="2"/>
      <c r="E1081" s="2"/>
      <c r="F1081" s="2"/>
      <c r="G1081" s="45">
        <f>SUM(G1082:G1084)</f>
        <v>40</v>
      </c>
      <c r="H1081" s="45">
        <f>SUM(H1082:H1084)</f>
        <v>0</v>
      </c>
      <c r="I1081" s="45">
        <f>SUM(I1082:I1084)</f>
        <v>0</v>
      </c>
      <c r="J1081" s="45">
        <f>SUM(J1082:J1084)</f>
        <v>40</v>
      </c>
    </row>
    <row r="1082" spans="1:10" ht="12.75">
      <c r="A1082" s="42"/>
      <c r="B1082" s="58" t="s">
        <v>1063</v>
      </c>
      <c r="C1082" s="57"/>
      <c r="D1082" s="2"/>
      <c r="E1082" s="2"/>
      <c r="F1082" s="2"/>
      <c r="G1082" s="45">
        <v>10</v>
      </c>
      <c r="H1082" s="42"/>
      <c r="I1082" s="41"/>
      <c r="J1082" s="45">
        <v>10</v>
      </c>
    </row>
    <row r="1083" spans="1:10" ht="12.75">
      <c r="A1083" s="42"/>
      <c r="B1083" s="58" t="s">
        <v>1062</v>
      </c>
      <c r="C1083" s="57"/>
      <c r="D1083" s="2"/>
      <c r="E1083" s="2"/>
      <c r="F1083" s="2"/>
      <c r="G1083" s="45">
        <v>20</v>
      </c>
      <c r="H1083" s="42"/>
      <c r="I1083" s="41"/>
      <c r="J1083" s="45">
        <v>20</v>
      </c>
    </row>
    <row r="1084" spans="1:10" ht="12.75">
      <c r="A1084" s="42"/>
      <c r="B1084" s="58" t="s">
        <v>1064</v>
      </c>
      <c r="C1084" s="57"/>
      <c r="D1084" s="2"/>
      <c r="E1084" s="2"/>
      <c r="F1084" s="2"/>
      <c r="G1084" s="45">
        <v>10</v>
      </c>
      <c r="H1084" s="42"/>
      <c r="I1084" s="41"/>
      <c r="J1084" s="45">
        <v>10</v>
      </c>
    </row>
    <row r="1085" spans="1:10" ht="12.75">
      <c r="A1085" s="63"/>
      <c r="B1085" s="42"/>
      <c r="C1085" s="2"/>
      <c r="D1085" s="2"/>
      <c r="E1085" s="2"/>
      <c r="F1085" s="2"/>
      <c r="G1085" s="45"/>
      <c r="H1085" s="42"/>
      <c r="I1085" s="41"/>
      <c r="J1085" s="38"/>
    </row>
    <row r="1086" spans="1:10" ht="12.75">
      <c r="A1086" s="42">
        <v>636001</v>
      </c>
      <c r="B1086" s="42" t="s">
        <v>1067</v>
      </c>
      <c r="C1086" s="2"/>
      <c r="D1086" s="2"/>
      <c r="E1086" s="2"/>
      <c r="F1086" s="2"/>
      <c r="G1086" s="45">
        <f>SUM(G1087:G1090)</f>
        <v>46</v>
      </c>
      <c r="H1086" s="45">
        <f>SUM(H1087:H1090)</f>
        <v>0</v>
      </c>
      <c r="I1086" s="45">
        <f>SUM(I1087:I1090)</f>
        <v>0</v>
      </c>
      <c r="J1086" s="45">
        <f>SUM(J1087:J1090)</f>
        <v>46</v>
      </c>
    </row>
    <row r="1087" spans="1:10" ht="12.75">
      <c r="A1087" s="42"/>
      <c r="B1087" s="58" t="s">
        <v>1062</v>
      </c>
      <c r="C1087" s="2"/>
      <c r="D1087" s="2"/>
      <c r="E1087" s="2"/>
      <c r="F1087" s="2"/>
      <c r="G1087" s="131">
        <v>33</v>
      </c>
      <c r="H1087" s="42"/>
      <c r="I1087" s="41"/>
      <c r="J1087" s="131">
        <v>33</v>
      </c>
    </row>
    <row r="1088" spans="1:10" ht="12.75">
      <c r="A1088" s="42"/>
      <c r="B1088" s="58" t="s">
        <v>1063</v>
      </c>
      <c r="C1088" s="2"/>
      <c r="D1088" s="2"/>
      <c r="E1088" s="2"/>
      <c r="F1088" s="2"/>
      <c r="G1088" s="131">
        <v>10</v>
      </c>
      <c r="H1088" s="42"/>
      <c r="I1088" s="41"/>
      <c r="J1088" s="131">
        <v>10</v>
      </c>
    </row>
    <row r="1089" spans="1:10" ht="12.75">
      <c r="A1089" s="42"/>
      <c r="B1089" s="58" t="s">
        <v>1064</v>
      </c>
      <c r="C1089" s="2"/>
      <c r="D1089" s="2"/>
      <c r="E1089" s="2"/>
      <c r="F1089" s="2"/>
      <c r="G1089" s="131">
        <v>3</v>
      </c>
      <c r="H1089" s="42"/>
      <c r="I1089" s="41"/>
      <c r="J1089" s="131">
        <v>3</v>
      </c>
    </row>
    <row r="1090" spans="1:10" ht="12.75">
      <c r="A1090" s="42"/>
      <c r="B1090" s="58" t="s">
        <v>1065</v>
      </c>
      <c r="C1090" s="2"/>
      <c r="D1090" s="2"/>
      <c r="E1090" s="2"/>
      <c r="F1090" s="2"/>
      <c r="G1090" s="131">
        <v>0</v>
      </c>
      <c r="H1090" s="42"/>
      <c r="I1090" s="41"/>
      <c r="J1090" s="131">
        <v>0</v>
      </c>
    </row>
    <row r="1091" spans="1:10" ht="12.75">
      <c r="A1091" s="42"/>
      <c r="B1091" s="42"/>
      <c r="C1091" s="2"/>
      <c r="D1091" s="2"/>
      <c r="E1091" s="2"/>
      <c r="F1091" s="2"/>
      <c r="G1091" s="45"/>
      <c r="H1091" s="42"/>
      <c r="I1091" s="41"/>
      <c r="J1091" s="38"/>
    </row>
    <row r="1092" spans="1:10" ht="12.75">
      <c r="A1092" s="42">
        <v>636002</v>
      </c>
      <c r="B1092" s="42" t="s">
        <v>1068</v>
      </c>
      <c r="C1092" s="2"/>
      <c r="D1092" s="2"/>
      <c r="E1092" s="2"/>
      <c r="F1092" s="2"/>
      <c r="G1092" s="45">
        <f>SUM(G1093:G1096)</f>
        <v>2</v>
      </c>
      <c r="H1092" s="45">
        <f>SUM(H1093:H1096)</f>
        <v>0</v>
      </c>
      <c r="I1092" s="45">
        <f>SUM(I1093:I1096)</f>
        <v>0</v>
      </c>
      <c r="J1092" s="45">
        <f>SUM(J1093:J1096)</f>
        <v>2</v>
      </c>
    </row>
    <row r="1093" spans="1:10" ht="12.75">
      <c r="A1093" s="42"/>
      <c r="B1093" s="58" t="s">
        <v>1062</v>
      </c>
      <c r="C1093" s="2"/>
      <c r="D1093" s="2"/>
      <c r="E1093" s="2"/>
      <c r="F1093" s="2"/>
      <c r="G1093" s="131">
        <v>2</v>
      </c>
      <c r="H1093" s="42"/>
      <c r="I1093" s="41"/>
      <c r="J1093" s="131">
        <v>2</v>
      </c>
    </row>
    <row r="1094" spans="1:10" ht="12.75">
      <c r="A1094" s="42"/>
      <c r="B1094" s="58" t="s">
        <v>1063</v>
      </c>
      <c r="C1094" s="2"/>
      <c r="D1094" s="2"/>
      <c r="E1094" s="2"/>
      <c r="F1094" s="2"/>
      <c r="G1094" s="131">
        <v>0</v>
      </c>
      <c r="H1094" s="42"/>
      <c r="I1094" s="41"/>
      <c r="J1094" s="131">
        <v>0</v>
      </c>
    </row>
    <row r="1095" spans="1:10" ht="12.75">
      <c r="A1095" s="42"/>
      <c r="B1095" s="58" t="s">
        <v>1064</v>
      </c>
      <c r="C1095" s="2"/>
      <c r="D1095" s="2"/>
      <c r="E1095" s="2"/>
      <c r="F1095" s="2"/>
      <c r="G1095" s="131">
        <v>0</v>
      </c>
      <c r="H1095" s="42"/>
      <c r="I1095" s="41"/>
      <c r="J1095" s="131">
        <v>0</v>
      </c>
    </row>
    <row r="1096" spans="1:10" ht="12.75">
      <c r="A1096" s="42"/>
      <c r="B1096" s="58" t="s">
        <v>1065</v>
      </c>
      <c r="C1096" s="2"/>
      <c r="D1096" s="2"/>
      <c r="E1096" s="2"/>
      <c r="F1096" s="2"/>
      <c r="G1096" s="131">
        <v>0</v>
      </c>
      <c r="H1096" s="42"/>
      <c r="I1096" s="41"/>
      <c r="J1096" s="131">
        <v>0</v>
      </c>
    </row>
    <row r="1097" spans="1:10" ht="12.75">
      <c r="A1097" s="42"/>
      <c r="B1097" s="58"/>
      <c r="C1097" s="2"/>
      <c r="D1097" s="2"/>
      <c r="E1097" s="2"/>
      <c r="F1097" s="2"/>
      <c r="G1097" s="131"/>
      <c r="H1097" s="42"/>
      <c r="I1097" s="41"/>
      <c r="J1097" s="83"/>
    </row>
    <row r="1098" spans="1:10" ht="12.75">
      <c r="A1098" s="50">
        <v>637003</v>
      </c>
      <c r="B1098" s="50" t="s">
        <v>742</v>
      </c>
      <c r="C1098" s="46"/>
      <c r="D1098" s="2"/>
      <c r="E1098" s="2"/>
      <c r="F1098" s="2"/>
      <c r="G1098" s="45">
        <f>290-107-18</f>
        <v>165</v>
      </c>
      <c r="H1098" s="45">
        <v>0</v>
      </c>
      <c r="I1098" s="45">
        <v>0</v>
      </c>
      <c r="J1098" s="45">
        <f>290-107-18</f>
        <v>165</v>
      </c>
    </row>
    <row r="1099" spans="1:10" ht="12.75">
      <c r="A1099" s="63"/>
      <c r="B1099" s="189" t="s">
        <v>1069</v>
      </c>
      <c r="C1099" s="49"/>
      <c r="D1099" s="49"/>
      <c r="E1099" s="49"/>
      <c r="F1099" s="49"/>
      <c r="G1099" s="45"/>
      <c r="H1099" s="42"/>
      <c r="I1099" s="41"/>
      <c r="J1099" s="82"/>
    </row>
    <row r="1100" spans="1:10" ht="12.75">
      <c r="A1100" s="42"/>
      <c r="B1100" s="58"/>
      <c r="C1100" s="2"/>
      <c r="D1100" s="2"/>
      <c r="E1100" s="2"/>
      <c r="F1100" s="2"/>
      <c r="G1100" s="131"/>
      <c r="H1100" s="42"/>
      <c r="I1100" s="41"/>
      <c r="J1100" s="83"/>
    </row>
    <row r="1101" spans="1:10" ht="12.75">
      <c r="A1101" s="42">
        <v>637004</v>
      </c>
      <c r="B1101" s="42" t="s">
        <v>743</v>
      </c>
      <c r="C1101" s="2"/>
      <c r="D1101" s="2"/>
      <c r="E1101" s="2"/>
      <c r="F1101" s="2"/>
      <c r="G1101" s="45">
        <f>SUM(G1102:G1105)</f>
        <v>327</v>
      </c>
      <c r="H1101" s="45">
        <f>SUM(H1102:H1105)</f>
        <v>0</v>
      </c>
      <c r="I1101" s="45">
        <f>SUM(I1102:I1105)</f>
        <v>0</v>
      </c>
      <c r="J1101" s="45">
        <f>SUM(J1102:J1105)</f>
        <v>327</v>
      </c>
    </row>
    <row r="1102" spans="1:10" ht="12.75">
      <c r="A1102" s="42"/>
      <c r="B1102" s="58" t="s">
        <v>1062</v>
      </c>
      <c r="C1102" s="2"/>
      <c r="D1102" s="2"/>
      <c r="E1102" s="2"/>
      <c r="F1102" s="2"/>
      <c r="G1102" s="56">
        <f>210-10</f>
        <v>200</v>
      </c>
      <c r="H1102" s="42"/>
      <c r="I1102" s="41"/>
      <c r="J1102" s="56">
        <f>210-10</f>
        <v>200</v>
      </c>
    </row>
    <row r="1103" spans="1:10" ht="12.75">
      <c r="A1103" s="42"/>
      <c r="B1103" s="58" t="s">
        <v>1063</v>
      </c>
      <c r="C1103" s="2"/>
      <c r="D1103" s="2"/>
      <c r="E1103" s="2"/>
      <c r="F1103" s="2"/>
      <c r="G1103" s="56">
        <f>63-18</f>
        <v>45</v>
      </c>
      <c r="H1103" s="42"/>
      <c r="I1103" s="41"/>
      <c r="J1103" s="56">
        <f>63-18</f>
        <v>45</v>
      </c>
    </row>
    <row r="1104" spans="1:10" ht="12.75">
      <c r="A1104" s="42"/>
      <c r="B1104" s="58" t="s">
        <v>1064</v>
      </c>
      <c r="C1104" s="2"/>
      <c r="D1104" s="2"/>
      <c r="E1104" s="2"/>
      <c r="F1104" s="2"/>
      <c r="G1104" s="56">
        <f>77</f>
        <v>77</v>
      </c>
      <c r="H1104" s="42"/>
      <c r="I1104" s="41"/>
      <c r="J1104" s="56">
        <f>77</f>
        <v>77</v>
      </c>
    </row>
    <row r="1105" spans="1:10" ht="12.75">
      <c r="A1105" s="42"/>
      <c r="B1105" s="58" t="s">
        <v>1065</v>
      </c>
      <c r="C1105" s="2"/>
      <c r="D1105" s="2"/>
      <c r="E1105" s="2"/>
      <c r="F1105" s="2"/>
      <c r="G1105" s="56">
        <f>10-5</f>
        <v>5</v>
      </c>
      <c r="H1105" s="42"/>
      <c r="I1105" s="41"/>
      <c r="J1105" s="56">
        <f>10-5</f>
        <v>5</v>
      </c>
    </row>
    <row r="1106" spans="1:10" ht="12.75">
      <c r="A1106" s="42"/>
      <c r="B1106" s="42"/>
      <c r="C1106" s="2"/>
      <c r="D1106" s="2"/>
      <c r="E1106" s="2"/>
      <c r="F1106" s="2"/>
      <c r="G1106" s="45"/>
      <c r="H1106" s="42"/>
      <c r="I1106" s="41"/>
      <c r="J1106" s="38"/>
    </row>
    <row r="1107" spans="1:10" ht="12.75">
      <c r="A1107" s="63"/>
      <c r="B1107" s="58"/>
      <c r="C1107" s="57"/>
      <c r="D1107" s="2"/>
      <c r="E1107" s="2"/>
      <c r="F1107" s="2"/>
      <c r="G1107" s="45"/>
      <c r="H1107" s="42"/>
      <c r="I1107" s="41"/>
      <c r="J1107" s="38"/>
    </row>
    <row r="1108" spans="1:10" ht="12.75">
      <c r="A1108" s="37">
        <v>642</v>
      </c>
      <c r="B1108" s="37" t="s">
        <v>1070</v>
      </c>
      <c r="C1108" s="36"/>
      <c r="D1108" s="2"/>
      <c r="E1108" s="2"/>
      <c r="F1108" s="2"/>
      <c r="G1108" s="173">
        <f>G1109</f>
        <v>132</v>
      </c>
      <c r="H1108" s="173">
        <f>H1109</f>
        <v>0</v>
      </c>
      <c r="I1108" s="173">
        <f>I1109</f>
        <v>0</v>
      </c>
      <c r="J1108" s="173">
        <f>J1109</f>
        <v>132</v>
      </c>
    </row>
    <row r="1109" spans="1:10" ht="12.75">
      <c r="A1109" s="50">
        <v>642006</v>
      </c>
      <c r="B1109" s="50" t="s">
        <v>1071</v>
      </c>
      <c r="C1109" s="46"/>
      <c r="D1109" s="2"/>
      <c r="E1109" s="2"/>
      <c r="F1109" s="2"/>
      <c r="G1109" s="45">
        <f>SUM(G1110:G1113)</f>
        <v>132</v>
      </c>
      <c r="H1109" s="45">
        <f>SUM(H1110:H1113)</f>
        <v>0</v>
      </c>
      <c r="I1109" s="45">
        <f>SUM(I1110:I1113)</f>
        <v>0</v>
      </c>
      <c r="J1109" s="45">
        <f>SUM(J1110:J1113)</f>
        <v>132</v>
      </c>
    </row>
    <row r="1110" spans="1:10" ht="12.75">
      <c r="A1110" s="63"/>
      <c r="B1110" s="58" t="s">
        <v>1072</v>
      </c>
      <c r="C1110" s="57"/>
      <c r="D1110" s="2"/>
      <c r="E1110" s="2"/>
      <c r="F1110" s="2"/>
      <c r="G1110" s="131">
        <v>10</v>
      </c>
      <c r="H1110" s="42"/>
      <c r="I1110" s="41"/>
      <c r="J1110" s="131">
        <v>10</v>
      </c>
    </row>
    <row r="1111" spans="1:10" ht="12.75">
      <c r="A1111" s="63"/>
      <c r="B1111" s="58" t="s">
        <v>1073</v>
      </c>
      <c r="C1111" s="57"/>
      <c r="D1111" s="2"/>
      <c r="E1111" s="2"/>
      <c r="F1111" s="2"/>
      <c r="G1111" s="131">
        <v>0</v>
      </c>
      <c r="H1111" s="42"/>
      <c r="I1111" s="41"/>
      <c r="J1111" s="131">
        <v>0</v>
      </c>
    </row>
    <row r="1112" spans="1:10" ht="12.75">
      <c r="A1112" s="63"/>
      <c r="B1112" s="58" t="s">
        <v>1074</v>
      </c>
      <c r="C1112" s="57"/>
      <c r="D1112" s="2"/>
      <c r="E1112" s="2"/>
      <c r="F1112" s="2"/>
      <c r="G1112" s="131">
        <v>15</v>
      </c>
      <c r="H1112" s="42"/>
      <c r="I1112" s="41"/>
      <c r="J1112" s="131">
        <v>15</v>
      </c>
    </row>
    <row r="1113" spans="1:10" ht="12.75">
      <c r="A1113" s="63"/>
      <c r="B1113" s="58" t="s">
        <v>1075</v>
      </c>
      <c r="C1113" s="57"/>
      <c r="D1113" s="2"/>
      <c r="E1113" s="2"/>
      <c r="F1113" s="2"/>
      <c r="G1113" s="131">
        <v>107</v>
      </c>
      <c r="H1113" s="42"/>
      <c r="I1113" s="41"/>
      <c r="J1113" s="131">
        <v>107</v>
      </c>
    </row>
    <row r="1114" spans="1:10" ht="12.75">
      <c r="A1114" s="63"/>
      <c r="B1114" s="58"/>
      <c r="C1114" s="57"/>
      <c r="D1114" s="2"/>
      <c r="E1114" s="2"/>
      <c r="F1114" s="2"/>
      <c r="G1114" s="131"/>
      <c r="H1114" s="42"/>
      <c r="I1114" s="41"/>
      <c r="J1114" s="38"/>
    </row>
    <row r="1115" spans="1:10" ht="12.75">
      <c r="A1115" s="37">
        <v>644</v>
      </c>
      <c r="B1115" s="37" t="s">
        <v>1076</v>
      </c>
      <c r="C1115" s="269"/>
      <c r="D1115" s="100"/>
      <c r="E1115" s="100"/>
      <c r="F1115" s="100"/>
      <c r="G1115" s="173">
        <f>G1116</f>
        <v>150</v>
      </c>
      <c r="H1115" s="173">
        <f>H1116</f>
        <v>0</v>
      </c>
      <c r="I1115" s="173">
        <f>I1116</f>
        <v>0</v>
      </c>
      <c r="J1115" s="173">
        <f>J1116</f>
        <v>150</v>
      </c>
    </row>
    <row r="1116" spans="1:10" ht="13.5" thickBot="1">
      <c r="A1116" s="220">
        <v>644002</v>
      </c>
      <c r="B1116" s="220" t="s">
        <v>1077</v>
      </c>
      <c r="C1116" s="222"/>
      <c r="D1116" s="222"/>
      <c r="E1116" s="222"/>
      <c r="F1116" s="222"/>
      <c r="G1116" s="135">
        <v>150</v>
      </c>
      <c r="H1116" s="70"/>
      <c r="I1116" s="69"/>
      <c r="J1116" s="270">
        <v>150</v>
      </c>
    </row>
    <row r="1117" spans="8:10" ht="12.75">
      <c r="H1117" s="2"/>
      <c r="I1117" s="2"/>
      <c r="J1117" s="2"/>
    </row>
    <row r="1118" spans="8:10" ht="12.75">
      <c r="H1118" s="2"/>
      <c r="I1118" s="2"/>
      <c r="J1118" s="2"/>
    </row>
    <row r="1119" spans="8:10" ht="12.75">
      <c r="H1119" s="2"/>
      <c r="I1119" s="2"/>
      <c r="J1119" s="2"/>
    </row>
    <row r="1120" spans="8:10" ht="12.75">
      <c r="H1120" s="2"/>
      <c r="I1120" s="2"/>
      <c r="J1120" s="2"/>
    </row>
    <row r="1121" spans="8:10" ht="12.75">
      <c r="H1121" s="2"/>
      <c r="I1121" s="2"/>
      <c r="J1121" s="2"/>
    </row>
    <row r="1122" spans="1:10" ht="15.75">
      <c r="A1122" s="103" t="s">
        <v>1078</v>
      </c>
      <c r="B1122" s="103"/>
      <c r="C1122" s="103"/>
      <c r="H1122" s="2"/>
      <c r="I1122" s="2"/>
      <c r="J1122" s="2"/>
    </row>
    <row r="1123" spans="1:10" ht="16.5" thickBot="1">
      <c r="A1123" s="103"/>
      <c r="B1123" s="103"/>
      <c r="C1123" s="103"/>
      <c r="H1123" s="2"/>
      <c r="I1123" s="2"/>
      <c r="J1123" s="2"/>
    </row>
    <row r="1124" spans="1:10" ht="13.5" thickBot="1">
      <c r="A1124" s="104" t="s">
        <v>550</v>
      </c>
      <c r="B1124" s="105"/>
      <c r="C1124" s="105"/>
      <c r="D1124" s="106"/>
      <c r="E1124" s="106"/>
      <c r="F1124" s="106"/>
      <c r="G1124" s="7"/>
      <c r="H1124" s="8" t="s">
        <v>551</v>
      </c>
      <c r="I1124" s="8" t="s">
        <v>552</v>
      </c>
      <c r="J1124" s="9"/>
    </row>
    <row r="1125" spans="1:10" ht="16.5" thickTop="1">
      <c r="A1125" s="167" t="s">
        <v>1079</v>
      </c>
      <c r="B1125" s="108" t="s">
        <v>1080</v>
      </c>
      <c r="C1125" s="109"/>
      <c r="D1125" s="2"/>
      <c r="E1125" s="2"/>
      <c r="F1125" s="2"/>
      <c r="G1125" s="11" t="s">
        <v>553</v>
      </c>
      <c r="H1125" s="4" t="s">
        <v>554</v>
      </c>
      <c r="I1125" s="13" t="s">
        <v>555</v>
      </c>
      <c r="J1125" s="14" t="s">
        <v>556</v>
      </c>
    </row>
    <row r="1126" spans="1:10" ht="12.75">
      <c r="A1126" s="110"/>
      <c r="B1126" s="111"/>
      <c r="C1126" s="112"/>
      <c r="D1126" s="16"/>
      <c r="E1126" s="16"/>
      <c r="F1126" s="16"/>
      <c r="G1126" s="17">
        <v>37950</v>
      </c>
      <c r="H1126" s="15" t="s">
        <v>557</v>
      </c>
      <c r="I1126" s="19" t="s">
        <v>558</v>
      </c>
      <c r="J1126" s="20" t="s">
        <v>559</v>
      </c>
    </row>
    <row r="1127" spans="1:10" ht="13.5" thickBot="1">
      <c r="A1127" s="113" t="s">
        <v>560</v>
      </c>
      <c r="B1127" s="114"/>
      <c r="C1127" s="115"/>
      <c r="D1127" s="116" t="s">
        <v>561</v>
      </c>
      <c r="E1127" s="24"/>
      <c r="F1127" s="24"/>
      <c r="G1127" s="25">
        <v>1</v>
      </c>
      <c r="H1127" s="26">
        <v>2</v>
      </c>
      <c r="I1127" s="27">
        <v>3</v>
      </c>
      <c r="J1127" s="28">
        <v>4</v>
      </c>
    </row>
    <row r="1128" spans="1:10" ht="12.75">
      <c r="A1128" s="118"/>
      <c r="B1128" s="232" t="s">
        <v>669</v>
      </c>
      <c r="C1128" s="119"/>
      <c r="D1128" s="120"/>
      <c r="E1128" s="120"/>
      <c r="F1128" s="120"/>
      <c r="G1128" s="121">
        <f>G1130+G1137</f>
        <v>36891</v>
      </c>
      <c r="H1128" s="121">
        <f>H1130+H1137</f>
        <v>685</v>
      </c>
      <c r="I1128" s="121">
        <f>I1130+I1137</f>
        <v>685</v>
      </c>
      <c r="J1128" s="121">
        <f>J1130+J1137</f>
        <v>37576</v>
      </c>
    </row>
    <row r="1129" spans="1:10" ht="12.75">
      <c r="A1129" s="42"/>
      <c r="B1129" s="216"/>
      <c r="C1129" s="2"/>
      <c r="D1129" s="2"/>
      <c r="E1129" s="2"/>
      <c r="F1129" s="2"/>
      <c r="G1129" s="68"/>
      <c r="H1129" s="42"/>
      <c r="I1129" s="41"/>
      <c r="J1129" s="122"/>
    </row>
    <row r="1130" spans="1:10" ht="12.75">
      <c r="A1130" s="37">
        <v>637</v>
      </c>
      <c r="B1130" s="211" t="s">
        <v>896</v>
      </c>
      <c r="C1130" s="36"/>
      <c r="D1130" s="2"/>
      <c r="E1130" s="2"/>
      <c r="F1130" s="2"/>
      <c r="G1130" s="124">
        <f>G1131+G1135</f>
        <v>36821</v>
      </c>
      <c r="H1130" s="124">
        <f>H1131+H1135</f>
        <v>685</v>
      </c>
      <c r="I1130" s="124">
        <f>I1131+I1135</f>
        <v>685</v>
      </c>
      <c r="J1130" s="124">
        <f>J1131+J1135</f>
        <v>37506</v>
      </c>
    </row>
    <row r="1131" spans="1:10" ht="12.75">
      <c r="A1131" s="50">
        <v>637004</v>
      </c>
      <c r="B1131" s="212" t="s">
        <v>743</v>
      </c>
      <c r="C1131" s="36"/>
      <c r="D1131" s="2"/>
      <c r="E1131" s="2"/>
      <c r="F1131" s="2"/>
      <c r="G1131" s="68">
        <f>SUM(G1132:G1134)</f>
        <v>36821</v>
      </c>
      <c r="H1131" s="68">
        <f>SUM(H1132:H1134)</f>
        <v>685</v>
      </c>
      <c r="I1131" s="68">
        <f>SUM(I1132:I1134)</f>
        <v>685</v>
      </c>
      <c r="J1131" s="68">
        <f>SUM(J1132:J1134)</f>
        <v>37506</v>
      </c>
    </row>
    <row r="1132" spans="1:10" ht="12.75">
      <c r="A1132" s="42"/>
      <c r="B1132" s="271" t="s">
        <v>1081</v>
      </c>
      <c r="C1132" s="148"/>
      <c r="D1132" s="57"/>
      <c r="E1132" s="57"/>
      <c r="F1132" s="57"/>
      <c r="G1132" s="128">
        <v>5172</v>
      </c>
      <c r="H1132" s="130">
        <v>685</v>
      </c>
      <c r="I1132" s="131">
        <v>685</v>
      </c>
      <c r="J1132" s="128">
        <f>G1132+I1132</f>
        <v>5857</v>
      </c>
    </row>
    <row r="1133" spans="1:10" ht="12.75">
      <c r="A1133" s="47"/>
      <c r="B1133" s="271" t="s">
        <v>1082</v>
      </c>
      <c r="C1133" s="148"/>
      <c r="D1133" s="57"/>
      <c r="E1133" s="57"/>
      <c r="F1133" s="57"/>
      <c r="G1133" s="128">
        <v>0</v>
      </c>
      <c r="H1133" s="42"/>
      <c r="I1133" s="41"/>
      <c r="J1133" s="128">
        <f>G1133+I1133</f>
        <v>0</v>
      </c>
    </row>
    <row r="1134" spans="1:10" ht="12.75">
      <c r="A1134" s="47"/>
      <c r="B1134" s="271" t="s">
        <v>1083</v>
      </c>
      <c r="C1134" s="148"/>
      <c r="D1134" s="57"/>
      <c r="E1134" s="57"/>
      <c r="F1134" s="57"/>
      <c r="G1134" s="128">
        <v>31649</v>
      </c>
      <c r="H1134" s="42">
        <v>0</v>
      </c>
      <c r="I1134" s="41">
        <v>0</v>
      </c>
      <c r="J1134" s="128">
        <f>G1134+I1134</f>
        <v>31649</v>
      </c>
    </row>
    <row r="1135" spans="1:10" ht="12.75">
      <c r="A1135" s="50">
        <v>637012</v>
      </c>
      <c r="B1135" s="272" t="s">
        <v>1084</v>
      </c>
      <c r="C1135" s="46"/>
      <c r="D1135" s="2"/>
      <c r="E1135" s="2"/>
      <c r="F1135" s="2"/>
      <c r="G1135" s="68">
        <v>0</v>
      </c>
      <c r="H1135" s="42"/>
      <c r="I1135" s="41"/>
      <c r="J1135" s="128">
        <f>G1135+I1135</f>
        <v>0</v>
      </c>
    </row>
    <row r="1136" spans="1:10" ht="12.75">
      <c r="A1136" s="42"/>
      <c r="B1136" s="216"/>
      <c r="C1136" s="2"/>
      <c r="D1136" s="2"/>
      <c r="E1136" s="2"/>
      <c r="F1136" s="2"/>
      <c r="G1136" s="68"/>
      <c r="H1136" s="42"/>
      <c r="I1136" s="41"/>
      <c r="J1136" s="122"/>
    </row>
    <row r="1137" spans="1:10" ht="12.75">
      <c r="A1137" s="37">
        <v>642</v>
      </c>
      <c r="B1137" s="211" t="s">
        <v>1085</v>
      </c>
      <c r="C1137" s="36"/>
      <c r="D1137" s="36"/>
      <c r="E1137" s="36"/>
      <c r="F1137" s="36"/>
      <c r="G1137" s="124">
        <v>70</v>
      </c>
      <c r="H1137" s="155">
        <f>H1138</f>
        <v>0</v>
      </c>
      <c r="I1137" s="124">
        <f>I1138</f>
        <v>0</v>
      </c>
      <c r="J1137" s="156">
        <f>J1138</f>
        <v>70</v>
      </c>
    </row>
    <row r="1138" spans="1:10" ht="13.5" thickBot="1">
      <c r="A1138" s="150">
        <v>642002</v>
      </c>
      <c r="B1138" s="221" t="s">
        <v>1086</v>
      </c>
      <c r="C1138" s="137"/>
      <c r="D1138" s="24"/>
      <c r="E1138" s="24"/>
      <c r="F1138" s="24"/>
      <c r="G1138" s="139">
        <v>70</v>
      </c>
      <c r="H1138" s="70">
        <v>0</v>
      </c>
      <c r="I1138" s="69">
        <v>0</v>
      </c>
      <c r="J1138" s="163">
        <f>G1138+I1138</f>
        <v>70</v>
      </c>
    </row>
    <row r="1139" spans="8:10" ht="12.75">
      <c r="H1139" s="2"/>
      <c r="I1139" s="2"/>
      <c r="J1139" s="2"/>
    </row>
    <row r="1140" spans="1:10" ht="12.75">
      <c r="A1140" s="164" t="s">
        <v>911</v>
      </c>
      <c r="H1140" s="2"/>
      <c r="I1140" s="2"/>
      <c r="J1140" s="2"/>
    </row>
    <row r="1141" spans="7:10" ht="12.75">
      <c r="G1141" s="99"/>
      <c r="H1141" s="2"/>
      <c r="I1141" s="2"/>
      <c r="J1141" s="2"/>
    </row>
    <row r="1142" spans="1:10" ht="12.75">
      <c r="A1142" s="1" t="s">
        <v>1087</v>
      </c>
      <c r="G1142" s="99"/>
      <c r="H1142" s="2"/>
      <c r="I1142" s="2"/>
      <c r="J1142" s="2"/>
    </row>
    <row r="1143" spans="1:10" ht="12.75">
      <c r="A1143" s="1" t="s">
        <v>1088</v>
      </c>
      <c r="G1143" s="99"/>
      <c r="H1143" s="2"/>
      <c r="I1143" s="2"/>
      <c r="J1143" s="2"/>
    </row>
    <row r="1144" spans="1:10" ht="12.75">
      <c r="A1144" s="1" t="s">
        <v>1089</v>
      </c>
      <c r="G1144" s="99"/>
      <c r="H1144" s="2"/>
      <c r="I1144" s="2"/>
      <c r="J1144" s="2"/>
    </row>
    <row r="1145" spans="1:10" ht="12.75">
      <c r="A1145" t="s">
        <v>1090</v>
      </c>
      <c r="E1145" s="99">
        <v>5171</v>
      </c>
      <c r="F1145" t="s">
        <v>991</v>
      </c>
      <c r="G1145" s="99"/>
      <c r="H1145" s="2"/>
      <c r="I1145" s="2"/>
      <c r="J1145" s="2"/>
    </row>
    <row r="1146" spans="1:10" ht="12.75">
      <c r="A1146" s="165" t="s">
        <v>1050</v>
      </c>
      <c r="E1146">
        <v>440</v>
      </c>
      <c r="F1146" t="s">
        <v>991</v>
      </c>
      <c r="G1146" s="99"/>
      <c r="H1146" s="2"/>
      <c r="I1146" s="2"/>
      <c r="J1146" s="2"/>
    </row>
    <row r="1147" spans="1:10" ht="12.75">
      <c r="A1147" t="s">
        <v>1051</v>
      </c>
      <c r="E1147">
        <v>246</v>
      </c>
      <c r="F1147" t="s">
        <v>991</v>
      </c>
      <c r="G1147" s="99"/>
      <c r="H1147" s="2"/>
      <c r="I1147" s="2"/>
      <c r="J1147" s="2"/>
    </row>
    <row r="1148" spans="7:10" ht="12.75">
      <c r="G1148" s="99"/>
      <c r="H1148" s="2"/>
      <c r="I1148" s="2"/>
      <c r="J1148" s="2"/>
    </row>
    <row r="1149" spans="7:10" ht="12.75">
      <c r="G1149" s="99"/>
      <c r="H1149" s="2"/>
      <c r="I1149" s="2"/>
      <c r="J1149" s="2"/>
    </row>
    <row r="1150" spans="7:10" ht="12.75">
      <c r="G1150" s="99"/>
      <c r="H1150" s="2"/>
      <c r="I1150" s="2"/>
      <c r="J1150" s="2"/>
    </row>
    <row r="1151" spans="7:10" ht="12.75">
      <c r="G1151" s="99"/>
      <c r="H1151" s="2"/>
      <c r="I1151" s="2"/>
      <c r="J1151" s="2"/>
    </row>
    <row r="1152" spans="4:10" ht="13.5" thickBot="1">
      <c r="D1152" s="24"/>
      <c r="H1152" s="2"/>
      <c r="I1152" s="2"/>
      <c r="J1152" s="2"/>
    </row>
    <row r="1153" spans="1:10" ht="13.5" thickBot="1">
      <c r="A1153" s="104" t="s">
        <v>550</v>
      </c>
      <c r="B1153" s="105"/>
      <c r="C1153" s="105"/>
      <c r="D1153" s="106"/>
      <c r="E1153" s="106"/>
      <c r="F1153" s="106"/>
      <c r="G1153" s="7"/>
      <c r="H1153" s="8" t="s">
        <v>551</v>
      </c>
      <c r="I1153" s="8" t="s">
        <v>552</v>
      </c>
      <c r="J1153" s="9"/>
    </row>
    <row r="1154" spans="1:10" ht="16.5" thickTop="1">
      <c r="A1154" s="167" t="s">
        <v>1091</v>
      </c>
      <c r="B1154" s="108" t="s">
        <v>1092</v>
      </c>
      <c r="C1154" s="109"/>
      <c r="D1154" s="2"/>
      <c r="E1154" s="2"/>
      <c r="F1154" s="2"/>
      <c r="G1154" s="11" t="s">
        <v>553</v>
      </c>
      <c r="H1154" s="4" t="s">
        <v>554</v>
      </c>
      <c r="I1154" s="5" t="s">
        <v>555</v>
      </c>
      <c r="J1154" s="14" t="s">
        <v>556</v>
      </c>
    </row>
    <row r="1155" spans="1:10" ht="12.75">
      <c r="A1155" s="110"/>
      <c r="B1155" s="111"/>
      <c r="C1155" s="112"/>
      <c r="D1155" s="16"/>
      <c r="E1155" s="16"/>
      <c r="F1155" s="16"/>
      <c r="G1155" s="17">
        <v>37950</v>
      </c>
      <c r="H1155" s="15" t="s">
        <v>557</v>
      </c>
      <c r="I1155" s="76" t="s">
        <v>558</v>
      </c>
      <c r="J1155" s="20" t="s">
        <v>559</v>
      </c>
    </row>
    <row r="1156" spans="1:10" ht="13.5" thickBot="1">
      <c r="A1156" s="113" t="s">
        <v>560</v>
      </c>
      <c r="B1156" s="114"/>
      <c r="C1156" s="115"/>
      <c r="D1156" s="116" t="s">
        <v>561</v>
      </c>
      <c r="E1156" s="24"/>
      <c r="F1156" s="24"/>
      <c r="G1156" s="25">
        <v>1</v>
      </c>
      <c r="H1156" s="26">
        <v>2</v>
      </c>
      <c r="I1156" s="27">
        <v>3</v>
      </c>
      <c r="J1156" s="28">
        <v>4</v>
      </c>
    </row>
    <row r="1157" spans="1:10" ht="12.75">
      <c r="A1157" s="235"/>
      <c r="B1157" s="119" t="s">
        <v>669</v>
      </c>
      <c r="C1157" s="119"/>
      <c r="D1157" s="120"/>
      <c r="E1157" s="120"/>
      <c r="F1157" s="120"/>
      <c r="G1157" s="121">
        <f>G1159+G1165</f>
        <v>16823</v>
      </c>
      <c r="H1157" s="121">
        <f>H1159+H1165</f>
        <v>1055</v>
      </c>
      <c r="I1157" s="121">
        <f>I1159+I1165</f>
        <v>1056</v>
      </c>
      <c r="J1157" s="121">
        <f>J1159+J1165</f>
        <v>17879</v>
      </c>
    </row>
    <row r="1158" spans="1:10" ht="12.75">
      <c r="A1158" s="237"/>
      <c r="B1158" s="2"/>
      <c r="C1158" s="2"/>
      <c r="D1158" s="2"/>
      <c r="E1158" s="2"/>
      <c r="F1158" s="2"/>
      <c r="G1158" s="68"/>
      <c r="H1158" s="42"/>
      <c r="I1158" s="41"/>
      <c r="J1158" s="122"/>
    </row>
    <row r="1159" spans="1:10" ht="12.75">
      <c r="A1159" s="238">
        <v>635</v>
      </c>
      <c r="B1159" s="36" t="s">
        <v>729</v>
      </c>
      <c r="C1159" s="36"/>
      <c r="D1159" s="2"/>
      <c r="E1159" s="2"/>
      <c r="F1159" s="2"/>
      <c r="G1159" s="124">
        <f>G1160</f>
        <v>12633</v>
      </c>
      <c r="H1159" s="124">
        <f>H1160</f>
        <v>1009</v>
      </c>
      <c r="I1159" s="124">
        <f>I1160</f>
        <v>1009</v>
      </c>
      <c r="J1159" s="124">
        <f>J1160</f>
        <v>13642</v>
      </c>
    </row>
    <row r="1160" spans="1:10" ht="12.75">
      <c r="A1160" s="240">
        <v>635006</v>
      </c>
      <c r="B1160" s="2" t="s">
        <v>734</v>
      </c>
      <c r="C1160" s="2"/>
      <c r="D1160" s="2"/>
      <c r="E1160" s="2"/>
      <c r="F1160" s="2"/>
      <c r="G1160" s="68">
        <f>SUM(G1161:G1163)</f>
        <v>12633</v>
      </c>
      <c r="H1160" s="68">
        <f>SUM(H1161:H1163)</f>
        <v>1009</v>
      </c>
      <c r="I1160" s="68">
        <f>SUM(I1161:I1163)</f>
        <v>1009</v>
      </c>
      <c r="J1160" s="68">
        <f>SUM(J1161:J1163)</f>
        <v>13642</v>
      </c>
    </row>
    <row r="1161" spans="1:10" ht="12.75">
      <c r="A1161" s="240"/>
      <c r="B1161" s="46" t="s">
        <v>1093</v>
      </c>
      <c r="C1161" s="46"/>
      <c r="D1161" s="2"/>
      <c r="E1161" s="2"/>
      <c r="F1161" s="2"/>
      <c r="G1161" s="128">
        <v>12186</v>
      </c>
      <c r="H1161" s="130">
        <v>1409</v>
      </c>
      <c r="I1161" s="131">
        <v>1409</v>
      </c>
      <c r="J1161" s="128">
        <f>G1161+I1161</f>
        <v>13595</v>
      </c>
    </row>
    <row r="1162" spans="1:10" ht="12.75">
      <c r="A1162" s="240"/>
      <c r="B1162" s="46" t="s">
        <v>1094</v>
      </c>
      <c r="C1162" s="46"/>
      <c r="D1162" s="2"/>
      <c r="E1162" s="2"/>
      <c r="F1162" s="2"/>
      <c r="G1162" s="128">
        <v>400</v>
      </c>
      <c r="H1162" s="130">
        <v>-400</v>
      </c>
      <c r="I1162" s="131">
        <v>-400</v>
      </c>
      <c r="J1162" s="128">
        <f>G1162+I1162</f>
        <v>0</v>
      </c>
    </row>
    <row r="1163" spans="1:10" ht="12.75">
      <c r="A1163" s="240"/>
      <c r="B1163" s="46" t="s">
        <v>1095</v>
      </c>
      <c r="C1163" s="46"/>
      <c r="D1163" s="2"/>
      <c r="E1163" s="2"/>
      <c r="F1163" s="2"/>
      <c r="G1163" s="128">
        <v>47</v>
      </c>
      <c r="H1163" s="42"/>
      <c r="I1163" s="41"/>
      <c r="J1163" s="128">
        <f>G1163+I1163</f>
        <v>47</v>
      </c>
    </row>
    <row r="1164" spans="1:10" ht="12.75">
      <c r="A1164" s="237"/>
      <c r="B1164" s="2"/>
      <c r="C1164" s="2"/>
      <c r="D1164" s="2"/>
      <c r="E1164" s="2"/>
      <c r="F1164" s="2"/>
      <c r="G1164" s="68"/>
      <c r="H1164" s="42"/>
      <c r="I1164" s="41"/>
      <c r="J1164" s="122"/>
    </row>
    <row r="1165" spans="1:10" ht="12.75">
      <c r="A1165" s="238">
        <v>637</v>
      </c>
      <c r="B1165" s="241" t="s">
        <v>739</v>
      </c>
      <c r="C1165" s="36"/>
      <c r="D1165" s="2"/>
      <c r="E1165" s="2"/>
      <c r="F1165" s="2"/>
      <c r="G1165" s="124">
        <f>G1166</f>
        <v>4190</v>
      </c>
      <c r="H1165" s="124">
        <f>H1166</f>
        <v>46</v>
      </c>
      <c r="I1165" s="124">
        <f>I1166</f>
        <v>47</v>
      </c>
      <c r="J1165" s="124">
        <f>J1166</f>
        <v>4237</v>
      </c>
    </row>
    <row r="1166" spans="1:10" ht="12.75">
      <c r="A1166" s="240">
        <v>637004</v>
      </c>
      <c r="B1166" s="273" t="s">
        <v>743</v>
      </c>
      <c r="C1166" s="46"/>
      <c r="D1166" s="2"/>
      <c r="E1166" s="2"/>
      <c r="F1166" s="2"/>
      <c r="G1166" s="68">
        <f>SUM(G1167:G1168)</f>
        <v>4190</v>
      </c>
      <c r="H1166" s="68">
        <f>SUM(H1167:H1168)</f>
        <v>46</v>
      </c>
      <c r="I1166" s="68">
        <f>SUM(I1167:I1168)</f>
        <v>47</v>
      </c>
      <c r="J1166" s="68">
        <f>SUM(J1167:J1168)</f>
        <v>4237</v>
      </c>
    </row>
    <row r="1167" spans="1:10" ht="12.75">
      <c r="A1167" s="274"/>
      <c r="B1167" s="275" t="s">
        <v>1096</v>
      </c>
      <c r="C1167" s="57"/>
      <c r="D1167" s="2"/>
      <c r="E1167" s="2"/>
      <c r="F1167" s="2"/>
      <c r="G1167" s="128">
        <v>3840</v>
      </c>
      <c r="H1167" s="47">
        <v>0</v>
      </c>
      <c r="I1167" s="45">
        <v>0</v>
      </c>
      <c r="J1167" s="128">
        <f>G1167+I1167</f>
        <v>3840</v>
      </c>
    </row>
    <row r="1168" spans="1:10" ht="13.5" thickBot="1">
      <c r="A1168" s="276"/>
      <c r="B1168" s="277" t="s">
        <v>1097</v>
      </c>
      <c r="C1168" s="137"/>
      <c r="D1168" s="24"/>
      <c r="E1168" s="24"/>
      <c r="F1168" s="24"/>
      <c r="G1168" s="138">
        <v>350</v>
      </c>
      <c r="H1168" s="150">
        <v>46</v>
      </c>
      <c r="I1168" s="135">
        <v>47</v>
      </c>
      <c r="J1168" s="138">
        <f>G1168+I1168</f>
        <v>397</v>
      </c>
    </row>
    <row r="1169" spans="8:10" ht="12.75">
      <c r="H1169" s="2"/>
      <c r="I1169" s="2"/>
      <c r="J1169" s="2"/>
    </row>
    <row r="1170" spans="1:10" ht="12.75">
      <c r="A1170" s="164" t="s">
        <v>911</v>
      </c>
      <c r="H1170" s="2"/>
      <c r="I1170" s="2"/>
      <c r="J1170" s="2"/>
    </row>
    <row r="1171" spans="1:10" ht="12.75">
      <c r="A1171" s="165"/>
      <c r="H1171" s="2"/>
      <c r="I1171" s="2"/>
      <c r="J1171" s="2"/>
    </row>
    <row r="1172" spans="1:10" ht="12.75">
      <c r="A1172" s="1" t="s">
        <v>0</v>
      </c>
      <c r="H1172" s="2"/>
      <c r="I1172" s="2"/>
      <c r="J1172" s="2"/>
    </row>
    <row r="1173" spans="1:10" ht="12.75">
      <c r="A1173" s="1" t="s">
        <v>1</v>
      </c>
      <c r="H1173" s="2"/>
      <c r="I1173" s="2"/>
      <c r="J1173" s="2"/>
    </row>
    <row r="1174" spans="1:10" ht="12.75">
      <c r="A1174" s="1" t="s">
        <v>2</v>
      </c>
      <c r="G1174" s="263"/>
      <c r="H1174" s="2"/>
      <c r="I1174" s="2"/>
      <c r="J1174" s="2"/>
    </row>
    <row r="1175" spans="1:10" ht="12.75">
      <c r="A1175" s="1" t="s">
        <v>3</v>
      </c>
      <c r="E1175" s="99">
        <v>12004</v>
      </c>
      <c r="F1175" t="s">
        <v>991</v>
      </c>
      <c r="H1175" s="2"/>
      <c r="I1175" s="2"/>
      <c r="J1175" s="2"/>
    </row>
    <row r="1176" spans="1:10" ht="12.75">
      <c r="A1176" t="s">
        <v>1050</v>
      </c>
      <c r="E1176" s="99">
        <v>1020</v>
      </c>
      <c r="F1176" t="s">
        <v>991</v>
      </c>
      <c r="H1176" s="2"/>
      <c r="I1176" s="2"/>
      <c r="J1176" s="2"/>
    </row>
    <row r="1177" spans="1:10" ht="12.75">
      <c r="A1177" t="s">
        <v>1051</v>
      </c>
      <c r="E1177">
        <v>571</v>
      </c>
      <c r="F1177" t="s">
        <v>991</v>
      </c>
      <c r="H1177" s="2"/>
      <c r="I1177" s="2"/>
      <c r="J1177" s="2"/>
    </row>
    <row r="1178" spans="8:10" ht="12.75">
      <c r="H1178" s="2"/>
      <c r="I1178" s="2"/>
      <c r="J1178" s="2"/>
    </row>
    <row r="1179" spans="8:10" ht="12.75">
      <c r="H1179" s="2"/>
      <c r="I1179" s="2"/>
      <c r="J1179" s="2"/>
    </row>
    <row r="1180" spans="1:10" ht="12.75">
      <c r="A1180" s="1" t="s">
        <v>4</v>
      </c>
      <c r="H1180" s="2"/>
      <c r="I1180" s="2"/>
      <c r="J1180" s="2"/>
    </row>
    <row r="1181" spans="8:10" ht="12.75">
      <c r="H1181" s="2"/>
      <c r="I1181" s="2"/>
      <c r="J1181" s="2"/>
    </row>
    <row r="1182" spans="1:10" ht="12.75">
      <c r="A1182" s="1" t="s">
        <v>5</v>
      </c>
      <c r="H1182" s="2"/>
      <c r="I1182" s="2"/>
      <c r="J1182" s="100" t="s">
        <v>6</v>
      </c>
    </row>
    <row r="1183" spans="1:10" ht="12.75">
      <c r="A1183" t="s">
        <v>7</v>
      </c>
      <c r="H1183" s="2"/>
      <c r="I1183" s="2"/>
      <c r="J1183" s="2"/>
    </row>
    <row r="1184" spans="1:10" ht="12.75">
      <c r="A1184" t="s">
        <v>8</v>
      </c>
      <c r="H1184" s="2"/>
      <c r="I1184" s="2"/>
      <c r="J1184" s="2">
        <v>30</v>
      </c>
    </row>
    <row r="1185" spans="1:10" ht="13.5" thickBot="1">
      <c r="A1185" t="s">
        <v>9</v>
      </c>
      <c r="H1185" s="2"/>
      <c r="I1185" s="2"/>
      <c r="J1185" s="24">
        <v>17</v>
      </c>
    </row>
    <row r="1186" spans="8:10" ht="12.75">
      <c r="H1186" s="2"/>
      <c r="I1186" s="2"/>
      <c r="J1186" s="2">
        <f>SUM(J1184:J1185)</f>
        <v>47</v>
      </c>
    </row>
    <row r="1187" spans="8:10" ht="12.75">
      <c r="H1187" s="2"/>
      <c r="I1187" s="2"/>
      <c r="J1187" s="2"/>
    </row>
    <row r="1188" spans="8:10" ht="12.75">
      <c r="H1188" s="2"/>
      <c r="I1188" s="2"/>
      <c r="J1188" s="2"/>
    </row>
    <row r="1189" spans="8:10" ht="12.75">
      <c r="H1189" s="2"/>
      <c r="I1189" s="2"/>
      <c r="J1189" s="2"/>
    </row>
    <row r="1190" spans="8:10" ht="12.75">
      <c r="H1190" s="2"/>
      <c r="I1190" s="2"/>
      <c r="J1190" s="2"/>
    </row>
    <row r="1191" spans="1:10" ht="15.75">
      <c r="A1191" s="103" t="s">
        <v>10</v>
      </c>
      <c r="B1191" s="103"/>
      <c r="C1191" s="103"/>
      <c r="H1191" s="2"/>
      <c r="I1191" s="2"/>
      <c r="J1191" s="2"/>
    </row>
    <row r="1192" spans="8:10" ht="13.5" thickBot="1">
      <c r="H1192" s="2"/>
      <c r="I1192" s="2"/>
      <c r="J1192" s="2"/>
    </row>
    <row r="1193" spans="1:10" ht="13.5" thickBot="1">
      <c r="A1193" s="104" t="s">
        <v>550</v>
      </c>
      <c r="B1193" s="105"/>
      <c r="C1193" s="105"/>
      <c r="D1193" s="106"/>
      <c r="E1193" s="106"/>
      <c r="F1193" s="106"/>
      <c r="G1193" s="7"/>
      <c r="H1193" s="8" t="s">
        <v>551</v>
      </c>
      <c r="I1193" s="8" t="s">
        <v>552</v>
      </c>
      <c r="J1193" s="9"/>
    </row>
    <row r="1194" spans="1:10" ht="16.5" thickTop="1">
      <c r="A1194" s="167" t="s">
        <v>11</v>
      </c>
      <c r="B1194" s="108" t="s">
        <v>12</v>
      </c>
      <c r="C1194" s="109"/>
      <c r="D1194" s="2"/>
      <c r="E1194" s="2"/>
      <c r="F1194" s="2"/>
      <c r="G1194" s="11" t="s">
        <v>553</v>
      </c>
      <c r="H1194" s="12" t="s">
        <v>554</v>
      </c>
      <c r="I1194" s="13" t="s">
        <v>555</v>
      </c>
      <c r="J1194" s="14" t="s">
        <v>556</v>
      </c>
    </row>
    <row r="1195" spans="1:10" ht="12.75">
      <c r="A1195" s="110"/>
      <c r="B1195" s="111"/>
      <c r="C1195" s="112"/>
      <c r="D1195" s="16"/>
      <c r="E1195" s="16"/>
      <c r="F1195" s="16"/>
      <c r="G1195" s="17">
        <v>37950</v>
      </c>
      <c r="H1195" s="18" t="s">
        <v>557</v>
      </c>
      <c r="I1195" s="19" t="s">
        <v>558</v>
      </c>
      <c r="J1195" s="20" t="s">
        <v>559</v>
      </c>
    </row>
    <row r="1196" spans="1:10" ht="13.5" thickBot="1">
      <c r="A1196" s="113" t="s">
        <v>560</v>
      </c>
      <c r="B1196" s="114"/>
      <c r="C1196" s="115"/>
      <c r="D1196" s="116" t="s">
        <v>561</v>
      </c>
      <c r="E1196" s="24"/>
      <c r="F1196" s="24"/>
      <c r="G1196" s="25">
        <v>1</v>
      </c>
      <c r="H1196" s="26">
        <v>2</v>
      </c>
      <c r="I1196" s="27">
        <v>3</v>
      </c>
      <c r="J1196" s="28">
        <v>4</v>
      </c>
    </row>
    <row r="1197" spans="1:10" ht="12.75">
      <c r="A1197" s="235"/>
      <c r="B1197" s="119" t="s">
        <v>669</v>
      </c>
      <c r="C1197" s="119"/>
      <c r="D1197" s="120"/>
      <c r="E1197" s="120"/>
      <c r="F1197" s="120"/>
      <c r="G1197" s="121">
        <f>G1199+G1202</f>
        <v>67460</v>
      </c>
      <c r="H1197" s="121">
        <f>H1199+H1202</f>
        <v>124500</v>
      </c>
      <c r="I1197" s="121">
        <f>I1199+I1202</f>
        <v>51500</v>
      </c>
      <c r="J1197" s="121">
        <f>J1199+J1202</f>
        <v>118960</v>
      </c>
    </row>
    <row r="1198" spans="1:10" ht="12.75">
      <c r="A1198" s="237"/>
      <c r="B1198" s="2"/>
      <c r="C1198" s="2"/>
      <c r="D1198" s="2"/>
      <c r="E1198" s="2"/>
      <c r="F1198" s="2"/>
      <c r="G1198" s="68"/>
      <c r="H1198" s="42"/>
      <c r="I1198" s="41"/>
      <c r="J1198" s="122"/>
    </row>
    <row r="1199" spans="1:10" ht="12.75">
      <c r="A1199" s="238">
        <v>716</v>
      </c>
      <c r="B1199" s="36" t="s">
        <v>967</v>
      </c>
      <c r="C1199" s="36"/>
      <c r="D1199" s="2"/>
      <c r="E1199" s="2"/>
      <c r="F1199" s="2"/>
      <c r="G1199" s="124">
        <f>SUM(G1200:G1200)</f>
        <v>460</v>
      </c>
      <c r="H1199" s="124">
        <f>SUM(H1200:H1200)</f>
        <v>0</v>
      </c>
      <c r="I1199" s="124">
        <f>SUM(I1200:I1200)</f>
        <v>0</v>
      </c>
      <c r="J1199" s="124">
        <f>SUM(J1200:J1200)</f>
        <v>460</v>
      </c>
    </row>
    <row r="1200" spans="1:10" ht="12.75">
      <c r="A1200" s="274"/>
      <c r="B1200" s="57" t="s">
        <v>13</v>
      </c>
      <c r="C1200" s="57"/>
      <c r="D1200" s="2"/>
      <c r="E1200" s="2"/>
      <c r="F1200" s="2"/>
      <c r="G1200" s="68">
        <v>460</v>
      </c>
      <c r="H1200" s="42"/>
      <c r="I1200" s="41"/>
      <c r="J1200" s="218">
        <v>460</v>
      </c>
    </row>
    <row r="1201" spans="1:10" ht="12.75">
      <c r="A1201" s="237"/>
      <c r="B1201" s="2"/>
      <c r="C1201" s="2"/>
      <c r="D1201" s="2"/>
      <c r="E1201" s="2"/>
      <c r="F1201" s="2"/>
      <c r="G1201" s="68"/>
      <c r="H1201" s="42"/>
      <c r="I1201" s="41"/>
      <c r="J1201" s="127"/>
    </row>
    <row r="1202" spans="1:10" ht="12.75">
      <c r="A1202" s="238">
        <v>717</v>
      </c>
      <c r="B1202" s="36" t="s">
        <v>968</v>
      </c>
      <c r="C1202" s="36"/>
      <c r="D1202" s="2"/>
      <c r="E1202" s="2"/>
      <c r="F1202" s="2"/>
      <c r="G1202" s="124">
        <f>SUM(G1203:G1207)</f>
        <v>67000</v>
      </c>
      <c r="H1202" s="124">
        <f>SUM(H1203:H1207)</f>
        <v>124500</v>
      </c>
      <c r="I1202" s="124">
        <f>SUM(I1203:I1207)</f>
        <v>51500</v>
      </c>
      <c r="J1202" s="124">
        <f>SUM(J1203:J1207)</f>
        <v>118500</v>
      </c>
    </row>
    <row r="1203" spans="1:10" ht="12.75">
      <c r="A1203" s="278">
        <v>717001</v>
      </c>
      <c r="B1203" s="174" t="s">
        <v>14</v>
      </c>
      <c r="C1203" s="57"/>
      <c r="D1203" s="2"/>
      <c r="E1203" s="2"/>
      <c r="F1203" s="2"/>
      <c r="G1203" s="68"/>
      <c r="H1203" s="42"/>
      <c r="I1203" s="41"/>
      <c r="J1203" s="122"/>
    </row>
    <row r="1204" spans="1:10" ht="12.75">
      <c r="A1204" s="239"/>
      <c r="B1204" s="49" t="s">
        <v>15</v>
      </c>
      <c r="C1204" s="57"/>
      <c r="D1204" s="2"/>
      <c r="E1204" s="2"/>
      <c r="F1204" s="2"/>
      <c r="G1204" s="68"/>
      <c r="H1204" s="154">
        <v>34000</v>
      </c>
      <c r="I1204" s="41">
        <v>0</v>
      </c>
      <c r="J1204" s="122">
        <f>G1204+I1204</f>
        <v>0</v>
      </c>
    </row>
    <row r="1205" spans="1:10" ht="12.75">
      <c r="A1205" s="239"/>
      <c r="B1205" s="49" t="s">
        <v>16</v>
      </c>
      <c r="C1205" s="57"/>
      <c r="D1205" s="2"/>
      <c r="E1205" s="2"/>
      <c r="F1205" s="2"/>
      <c r="G1205" s="68"/>
      <c r="H1205" s="154">
        <v>58000</v>
      </c>
      <c r="I1205" s="44">
        <v>19000</v>
      </c>
      <c r="J1205" s="122">
        <f>G1205+I1205</f>
        <v>19000</v>
      </c>
    </row>
    <row r="1206" spans="1:10" ht="12.75">
      <c r="A1206" s="239"/>
      <c r="B1206" s="49" t="s">
        <v>17</v>
      </c>
      <c r="C1206" s="57"/>
      <c r="D1206" s="2"/>
      <c r="E1206" s="2"/>
      <c r="F1206" s="2"/>
      <c r="G1206" s="68"/>
      <c r="H1206" s="154">
        <v>13500</v>
      </c>
      <c r="I1206" s="44">
        <v>13500</v>
      </c>
      <c r="J1206" s="122">
        <v>13500</v>
      </c>
    </row>
    <row r="1207" spans="1:10" ht="13.5" thickBot="1">
      <c r="A1207" s="279"/>
      <c r="B1207" s="280" t="s">
        <v>18</v>
      </c>
      <c r="C1207" s="281"/>
      <c r="D1207" s="24"/>
      <c r="E1207" s="24"/>
      <c r="F1207" s="24"/>
      <c r="G1207" s="139">
        <v>67000</v>
      </c>
      <c r="H1207" s="282">
        <v>19000</v>
      </c>
      <c r="I1207" s="73">
        <v>19000</v>
      </c>
      <c r="J1207" s="73">
        <f>G1207+I1207</f>
        <v>86000</v>
      </c>
    </row>
    <row r="1208" spans="1:10" ht="12.75">
      <c r="A1208" s="1"/>
      <c r="H1208" s="2"/>
      <c r="I1208" s="2"/>
      <c r="J1208" s="2"/>
    </row>
    <row r="1209" spans="1:10" ht="12.75">
      <c r="A1209" s="164" t="s">
        <v>911</v>
      </c>
      <c r="H1209" s="2"/>
      <c r="I1209" s="2"/>
      <c r="J1209" s="2"/>
    </row>
    <row r="1210" spans="1:10" ht="12.75">
      <c r="A1210" s="165"/>
      <c r="H1210" s="2"/>
      <c r="I1210" s="2"/>
      <c r="J1210" s="100" t="s">
        <v>980</v>
      </c>
    </row>
    <row r="1211" spans="1:10" ht="12.75">
      <c r="A1211" s="1" t="s">
        <v>19</v>
      </c>
      <c r="H1211" s="2"/>
      <c r="I1211" s="2"/>
      <c r="J1211" s="2"/>
    </row>
    <row r="1212" spans="1:10" ht="12.75">
      <c r="A1212" s="165"/>
      <c r="H1212" s="2"/>
      <c r="I1212" s="2"/>
      <c r="J1212" s="2"/>
    </row>
    <row r="1213" spans="1:10" ht="12.75">
      <c r="A1213" s="165" t="s">
        <v>20</v>
      </c>
      <c r="H1213" s="2"/>
      <c r="I1213" s="2"/>
      <c r="J1213" s="43">
        <v>0</v>
      </c>
    </row>
    <row r="1214" spans="1:10" ht="12.75">
      <c r="A1214" s="165" t="s">
        <v>21</v>
      </c>
      <c r="H1214" s="2"/>
      <c r="I1214" s="2"/>
      <c r="J1214" s="2"/>
    </row>
    <row r="1215" spans="1:10" ht="12.75">
      <c r="A1215" s="165"/>
      <c r="H1215" s="2"/>
      <c r="I1215" s="2"/>
      <c r="J1215" s="2"/>
    </row>
    <row r="1216" spans="1:10" ht="12.75">
      <c r="A1216" s="165" t="s">
        <v>22</v>
      </c>
      <c r="H1216" s="2"/>
      <c r="I1216" s="2"/>
      <c r="J1216" s="43">
        <v>13500</v>
      </c>
    </row>
    <row r="1217" spans="1:10" ht="12.75">
      <c r="A1217" s="165"/>
      <c r="H1217" s="2"/>
      <c r="I1217" s="2"/>
      <c r="J1217" s="43"/>
    </row>
    <row r="1218" spans="1:10" ht="12.75">
      <c r="A1218" s="165" t="s">
        <v>23</v>
      </c>
      <c r="H1218" s="2"/>
      <c r="I1218" s="2"/>
      <c r="J1218" s="43">
        <v>19000</v>
      </c>
    </row>
    <row r="1219" spans="1:10" ht="12.75">
      <c r="A1219" s="165" t="s">
        <v>24</v>
      </c>
      <c r="H1219" s="2"/>
      <c r="I1219" s="2"/>
      <c r="J1219" s="2"/>
    </row>
    <row r="1220" spans="1:10" ht="12.75">
      <c r="A1220" s="165"/>
      <c r="H1220" s="2"/>
      <c r="I1220" s="2"/>
      <c r="J1220" s="2"/>
    </row>
    <row r="1221" spans="1:10" ht="13.5" thickBot="1">
      <c r="A1221" s="165" t="s">
        <v>25</v>
      </c>
      <c r="H1221" s="2"/>
      <c r="I1221" s="2"/>
      <c r="J1221" s="72">
        <v>19000</v>
      </c>
    </row>
    <row r="1222" spans="1:10" ht="12.75">
      <c r="A1222" s="165" t="s">
        <v>26</v>
      </c>
      <c r="H1222" s="2"/>
      <c r="I1222" s="2"/>
      <c r="J1222" s="43">
        <f>SUM(J1213:J1221)</f>
        <v>51500</v>
      </c>
    </row>
    <row r="1223" spans="1:10" ht="12.75">
      <c r="A1223" s="165"/>
      <c r="H1223" s="2"/>
      <c r="I1223" s="2"/>
      <c r="J1223" s="2"/>
    </row>
    <row r="1224" spans="1:10" ht="12.75">
      <c r="A1224" s="165"/>
      <c r="H1224" s="2"/>
      <c r="I1224" s="2"/>
      <c r="J1224" s="2"/>
    </row>
    <row r="1225" spans="1:10" ht="12.75">
      <c r="A1225" s="165" t="s">
        <v>27</v>
      </c>
      <c r="H1225" s="2"/>
      <c r="I1225" s="2"/>
      <c r="J1225" s="2"/>
    </row>
    <row r="1226" spans="1:10" ht="12.75">
      <c r="A1226" s="165" t="s">
        <v>28</v>
      </c>
      <c r="H1226" s="2"/>
      <c r="I1226" s="2"/>
      <c r="J1226" s="2"/>
    </row>
    <row r="1227" spans="1:10" ht="12.75">
      <c r="A1227" s="165" t="s">
        <v>29</v>
      </c>
      <c r="H1227" s="2"/>
      <c r="I1227" s="2"/>
      <c r="J1227" s="2"/>
    </row>
    <row r="1228" spans="1:10" ht="12.75">
      <c r="A1228" t="s">
        <v>30</v>
      </c>
      <c r="H1228" s="2"/>
      <c r="I1228" s="2"/>
      <c r="J1228" s="2"/>
    </row>
    <row r="1229" spans="1:10" ht="12.75">
      <c r="A1229" s="1"/>
      <c r="H1229" s="2"/>
      <c r="I1229" s="2"/>
      <c r="J1229" s="2"/>
    </row>
    <row r="1230" spans="8:10" ht="13.5" thickBot="1">
      <c r="H1230" s="2"/>
      <c r="I1230" s="2"/>
      <c r="J1230" s="2"/>
    </row>
    <row r="1231" spans="1:10" ht="13.5" thickBot="1">
      <c r="A1231" s="104" t="s">
        <v>550</v>
      </c>
      <c r="B1231" s="105"/>
      <c r="C1231" s="105"/>
      <c r="D1231" s="106"/>
      <c r="E1231" s="106"/>
      <c r="F1231" s="106"/>
      <c r="G1231" s="7"/>
      <c r="H1231" s="8" t="s">
        <v>551</v>
      </c>
      <c r="I1231" s="8" t="s">
        <v>552</v>
      </c>
      <c r="J1231" s="9"/>
    </row>
    <row r="1232" spans="1:10" ht="16.5" thickTop="1">
      <c r="A1232" s="167" t="s">
        <v>31</v>
      </c>
      <c r="B1232" s="108" t="s">
        <v>32</v>
      </c>
      <c r="C1232" s="109"/>
      <c r="D1232" s="2"/>
      <c r="E1232" s="2"/>
      <c r="F1232" s="2"/>
      <c r="G1232" s="11" t="s">
        <v>553</v>
      </c>
      <c r="H1232" s="4" t="s">
        <v>554</v>
      </c>
      <c r="I1232" s="5" t="s">
        <v>555</v>
      </c>
      <c r="J1232" s="14" t="s">
        <v>556</v>
      </c>
    </row>
    <row r="1233" spans="1:10" ht="12.75">
      <c r="A1233" s="110"/>
      <c r="B1233" s="111"/>
      <c r="C1233" s="112"/>
      <c r="D1233" s="16"/>
      <c r="E1233" s="16"/>
      <c r="F1233" s="16"/>
      <c r="G1233" s="17">
        <v>37950</v>
      </c>
      <c r="H1233" s="15" t="s">
        <v>557</v>
      </c>
      <c r="I1233" s="76" t="s">
        <v>558</v>
      </c>
      <c r="J1233" s="20" t="s">
        <v>559</v>
      </c>
    </row>
    <row r="1234" spans="1:10" ht="13.5" thickBot="1">
      <c r="A1234" s="113" t="s">
        <v>560</v>
      </c>
      <c r="B1234" s="114"/>
      <c r="C1234" s="115"/>
      <c r="D1234" s="116" t="s">
        <v>561</v>
      </c>
      <c r="E1234" s="24"/>
      <c r="F1234" s="24"/>
      <c r="G1234" s="25">
        <v>1</v>
      </c>
      <c r="H1234" s="26">
        <v>2</v>
      </c>
      <c r="I1234" s="27">
        <v>3</v>
      </c>
      <c r="J1234" s="28">
        <v>4</v>
      </c>
    </row>
    <row r="1235" spans="1:10" ht="12.75">
      <c r="A1235" s="117"/>
      <c r="B1235" s="118" t="s">
        <v>669</v>
      </c>
      <c r="C1235" s="119"/>
      <c r="D1235" s="120"/>
      <c r="E1235" s="120"/>
      <c r="F1235" s="120"/>
      <c r="G1235" s="121">
        <f>G1237+G1243</f>
        <v>19003</v>
      </c>
      <c r="H1235" s="121">
        <f>H1237+H1243</f>
        <v>0</v>
      </c>
      <c r="I1235" s="121">
        <f>I1237+I1243</f>
        <v>0</v>
      </c>
      <c r="J1235" s="121">
        <f>J1237+J1243</f>
        <v>19003</v>
      </c>
    </row>
    <row r="1236" spans="1:10" ht="12.75">
      <c r="A1236" s="41"/>
      <c r="B1236" s="42"/>
      <c r="C1236" s="2"/>
      <c r="D1236" s="2"/>
      <c r="E1236" s="2"/>
      <c r="F1236" s="2"/>
      <c r="G1236" s="68"/>
      <c r="H1236" s="42"/>
      <c r="I1236" s="41"/>
      <c r="J1236" s="122"/>
    </row>
    <row r="1237" spans="1:10" ht="12.75">
      <c r="A1237" s="48">
        <v>644</v>
      </c>
      <c r="B1237" s="37" t="s">
        <v>33</v>
      </c>
      <c r="C1237" s="36"/>
      <c r="D1237" s="2"/>
      <c r="E1237" s="2"/>
      <c r="F1237" s="2"/>
      <c r="G1237" s="124">
        <f>G1238+G1239</f>
        <v>15253</v>
      </c>
      <c r="H1237" s="124">
        <f>H1238+H1239</f>
        <v>0</v>
      </c>
      <c r="I1237" s="124">
        <f>I1238+I1239</f>
        <v>0</v>
      </c>
      <c r="J1237" s="124">
        <f>J1238+J1239</f>
        <v>15253</v>
      </c>
    </row>
    <row r="1238" spans="1:10" ht="12.75">
      <c r="A1238" s="45">
        <v>644002</v>
      </c>
      <c r="B1238" s="47" t="s">
        <v>34</v>
      </c>
      <c r="C1238" s="46"/>
      <c r="D1238" s="2"/>
      <c r="E1238" s="2"/>
      <c r="F1238" s="2"/>
      <c r="G1238" s="68">
        <v>8259</v>
      </c>
      <c r="H1238" s="42"/>
      <c r="I1238" s="41"/>
      <c r="J1238" s="68">
        <v>8259</v>
      </c>
    </row>
    <row r="1239" spans="1:10" ht="12.75">
      <c r="A1239" s="45"/>
      <c r="B1239" s="47" t="s">
        <v>35</v>
      </c>
      <c r="C1239" s="46"/>
      <c r="D1239" s="2"/>
      <c r="E1239" s="2"/>
      <c r="F1239" s="2"/>
      <c r="G1239" s="68">
        <v>6994</v>
      </c>
      <c r="H1239" s="42"/>
      <c r="I1239" s="41"/>
      <c r="J1239" s="68">
        <v>6994</v>
      </c>
    </row>
    <row r="1240" spans="1:10" ht="12.75">
      <c r="A1240" s="45"/>
      <c r="B1240" s="47"/>
      <c r="C1240" s="46"/>
      <c r="D1240" s="2"/>
      <c r="E1240" s="2"/>
      <c r="F1240" s="2"/>
      <c r="G1240" s="68"/>
      <c r="H1240" s="42"/>
      <c r="I1240" s="41"/>
      <c r="J1240" s="122"/>
    </row>
    <row r="1241" spans="1:10" ht="12.75">
      <c r="A1241" s="48">
        <v>717</v>
      </c>
      <c r="B1241" s="37" t="s">
        <v>36</v>
      </c>
      <c r="C1241" s="46"/>
      <c r="D1241" s="2"/>
      <c r="E1241" s="2"/>
      <c r="F1241" s="2"/>
      <c r="G1241" s="124">
        <v>0</v>
      </c>
      <c r="H1241" s="124">
        <v>0</v>
      </c>
      <c r="I1241" s="124">
        <v>0</v>
      </c>
      <c r="J1241" s="124">
        <v>0</v>
      </c>
    </row>
    <row r="1242" spans="1:10" ht="12.75">
      <c r="A1242" s="45"/>
      <c r="B1242" s="47"/>
      <c r="C1242" s="46"/>
      <c r="D1242" s="2"/>
      <c r="E1242" s="2"/>
      <c r="F1242" s="2"/>
      <c r="G1242" s="68"/>
      <c r="H1242" s="42"/>
      <c r="I1242" s="41"/>
      <c r="J1242" s="122"/>
    </row>
    <row r="1243" spans="1:10" ht="12.75">
      <c r="A1243" s="48">
        <v>723</v>
      </c>
      <c r="B1243" s="37" t="s">
        <v>37</v>
      </c>
      <c r="C1243" s="36"/>
      <c r="D1243" s="2"/>
      <c r="E1243" s="2"/>
      <c r="F1243" s="2"/>
      <c r="G1243" s="124">
        <f>1300+450+2000</f>
        <v>3750</v>
      </c>
      <c r="H1243" s="124">
        <v>0</v>
      </c>
      <c r="I1243" s="124">
        <v>0</v>
      </c>
      <c r="J1243" s="124">
        <f>1300+450+2000</f>
        <v>3750</v>
      </c>
    </row>
    <row r="1244" spans="1:10" ht="12.75">
      <c r="A1244" s="45">
        <v>723002</v>
      </c>
      <c r="B1244" s="50" t="s">
        <v>38</v>
      </c>
      <c r="C1244" s="36"/>
      <c r="D1244" s="2"/>
      <c r="E1244" s="2"/>
      <c r="F1244" s="2"/>
      <c r="G1244" s="124"/>
      <c r="H1244" s="42"/>
      <c r="I1244" s="41"/>
      <c r="J1244" s="127"/>
    </row>
    <row r="1245" spans="1:10" ht="12.75">
      <c r="A1245" s="41"/>
      <c r="B1245" s="47" t="s">
        <v>39</v>
      </c>
      <c r="C1245" s="46"/>
      <c r="D1245" s="2"/>
      <c r="E1245" s="2"/>
      <c r="F1245" s="2"/>
      <c r="G1245" s="68"/>
      <c r="H1245" s="42"/>
      <c r="I1245" s="41"/>
      <c r="J1245" s="122"/>
    </row>
    <row r="1246" spans="1:10" ht="12.75">
      <c r="A1246" s="48"/>
      <c r="B1246" s="50" t="s">
        <v>40</v>
      </c>
      <c r="C1246" s="36"/>
      <c r="D1246" s="2"/>
      <c r="E1246" s="2"/>
      <c r="F1246" s="2"/>
      <c r="G1246" s="68"/>
      <c r="H1246" s="42"/>
      <c r="I1246" s="41"/>
      <c r="J1246" s="122"/>
    </row>
    <row r="1247" spans="1:10" ht="13.5" thickBot="1">
      <c r="A1247" s="283"/>
      <c r="B1247" s="220" t="s">
        <v>41</v>
      </c>
      <c r="C1247" s="284"/>
      <c r="D1247" s="24"/>
      <c r="E1247" s="24"/>
      <c r="F1247" s="24"/>
      <c r="G1247" s="139"/>
      <c r="H1247" s="70"/>
      <c r="I1247" s="69"/>
      <c r="J1247" s="163"/>
    </row>
    <row r="1248" spans="1:10" ht="12.75">
      <c r="A1248" s="1"/>
      <c r="B1248" s="49"/>
      <c r="C1248" s="36"/>
      <c r="D1248" s="2"/>
      <c r="E1248" s="2"/>
      <c r="F1248" s="2"/>
      <c r="G1248" s="67"/>
      <c r="H1248" s="2"/>
      <c r="I1248" s="2"/>
      <c r="J1248" s="43"/>
    </row>
    <row r="1249" spans="1:10" ht="12.75">
      <c r="A1249" s="36"/>
      <c r="B1249" s="49"/>
      <c r="C1249" s="36"/>
      <c r="D1249" s="2"/>
      <c r="E1249" s="2"/>
      <c r="F1249" s="2"/>
      <c r="G1249" s="2"/>
      <c r="H1249" s="2"/>
      <c r="I1249" s="2"/>
      <c r="J1249" s="2"/>
    </row>
    <row r="1250" spans="1:10" ht="12.75">
      <c r="A1250" s="1"/>
      <c r="B1250" s="49"/>
      <c r="C1250" s="36"/>
      <c r="D1250" s="2"/>
      <c r="E1250" s="2"/>
      <c r="F1250" s="2"/>
      <c r="G1250" s="2"/>
      <c r="H1250" s="2"/>
      <c r="I1250" s="2"/>
      <c r="J1250" s="2"/>
    </row>
    <row r="1251" spans="2:10" ht="12.75">
      <c r="B1251" s="49"/>
      <c r="C1251" s="36"/>
      <c r="D1251" s="2"/>
      <c r="E1251" s="2"/>
      <c r="F1251" s="2"/>
      <c r="G1251" s="2"/>
      <c r="H1251" s="2"/>
      <c r="I1251" s="2"/>
      <c r="J1251" s="2"/>
    </row>
    <row r="1252" spans="1:10" ht="12.75">
      <c r="A1252" s="165"/>
      <c r="B1252" s="49"/>
      <c r="C1252" s="36"/>
      <c r="D1252" s="2"/>
      <c r="E1252" s="2"/>
      <c r="F1252" s="2"/>
      <c r="G1252" s="2"/>
      <c r="H1252" s="2"/>
      <c r="I1252" s="2"/>
      <c r="J1252" s="2"/>
    </row>
    <row r="1253" spans="1:10" ht="12.75">
      <c r="A1253" s="1"/>
      <c r="B1253" s="49"/>
      <c r="C1253" s="36"/>
      <c r="D1253" s="2"/>
      <c r="E1253" s="2"/>
      <c r="F1253" s="2"/>
      <c r="G1253" s="2"/>
      <c r="H1253" s="2"/>
      <c r="I1253" s="2"/>
      <c r="J1253" s="2"/>
    </row>
    <row r="1254" spans="2:10" ht="12.75">
      <c r="B1254" s="49"/>
      <c r="C1254" s="36"/>
      <c r="D1254" s="2"/>
      <c r="E1254" s="2"/>
      <c r="F1254" s="2"/>
      <c r="G1254" s="2"/>
      <c r="H1254" s="2"/>
      <c r="I1254" s="2"/>
      <c r="J1254" s="2"/>
    </row>
    <row r="1255" spans="1:10" ht="12.75">
      <c r="A1255" s="165"/>
      <c r="B1255" s="49"/>
      <c r="C1255" s="36"/>
      <c r="D1255" s="2"/>
      <c r="E1255" s="2"/>
      <c r="F1255" s="2"/>
      <c r="G1255" s="2"/>
      <c r="H1255" s="2"/>
      <c r="I1255" s="2"/>
      <c r="J1255" s="2"/>
    </row>
    <row r="1256" spans="2:10" ht="12.75">
      <c r="B1256" s="49"/>
      <c r="C1256" s="36"/>
      <c r="D1256" s="2"/>
      <c r="E1256" s="2"/>
      <c r="F1256" s="2"/>
      <c r="G1256" s="2"/>
      <c r="H1256" s="2"/>
      <c r="I1256" s="2"/>
      <c r="J1256" s="2"/>
    </row>
    <row r="1257" spans="1:10" ht="12.75">
      <c r="A1257" s="49"/>
      <c r="B1257" s="49"/>
      <c r="C1257" s="36"/>
      <c r="D1257" s="2"/>
      <c r="E1257" s="2"/>
      <c r="F1257" s="2"/>
      <c r="G1257" s="2"/>
      <c r="H1257" s="2"/>
      <c r="I1257" s="2"/>
      <c r="J1257" s="2"/>
    </row>
    <row r="1258" spans="1:10" ht="12.75">
      <c r="A1258" s="100"/>
      <c r="B1258" s="49"/>
      <c r="C1258" s="36"/>
      <c r="D1258" s="2"/>
      <c r="E1258" s="2"/>
      <c r="F1258" s="2"/>
      <c r="G1258" s="2"/>
      <c r="H1258" s="2"/>
      <c r="I1258" s="2"/>
      <c r="J1258" s="2"/>
    </row>
    <row r="1259" spans="1:10" ht="12.75">
      <c r="A1259" s="49"/>
      <c r="B1259" s="49"/>
      <c r="C1259" s="36"/>
      <c r="D1259" s="2"/>
      <c r="E1259" s="2"/>
      <c r="F1259" s="2"/>
      <c r="G1259" s="2"/>
      <c r="H1259" s="2"/>
      <c r="I1259" s="2"/>
      <c r="J1259" s="2"/>
    </row>
    <row r="1260" spans="1:10" ht="15.75">
      <c r="A1260" s="103" t="s">
        <v>42</v>
      </c>
      <c r="B1260" s="103"/>
      <c r="C1260" s="103"/>
      <c r="H1260" s="2"/>
      <c r="I1260" s="2"/>
      <c r="J1260" s="2"/>
    </row>
    <row r="1261" spans="4:10" ht="13.5" thickBot="1">
      <c r="D1261" s="24"/>
      <c r="H1261" s="2"/>
      <c r="I1261" s="2"/>
      <c r="J1261" s="2"/>
    </row>
    <row r="1262" spans="1:10" ht="13.5" thickBot="1">
      <c r="A1262" s="104" t="s">
        <v>550</v>
      </c>
      <c r="B1262" s="105"/>
      <c r="C1262" s="105"/>
      <c r="D1262" s="106"/>
      <c r="E1262" s="106"/>
      <c r="F1262" s="106"/>
      <c r="G1262" s="7"/>
      <c r="H1262" s="8" t="s">
        <v>551</v>
      </c>
      <c r="I1262" s="8" t="s">
        <v>552</v>
      </c>
      <c r="J1262" s="9"/>
    </row>
    <row r="1263" spans="1:10" ht="16.5" thickTop="1">
      <c r="A1263" s="167" t="s">
        <v>43</v>
      </c>
      <c r="B1263" s="108" t="s">
        <v>44</v>
      </c>
      <c r="C1263" s="265"/>
      <c r="D1263" s="2"/>
      <c r="E1263" s="2"/>
      <c r="F1263" s="2"/>
      <c r="G1263" s="11" t="s">
        <v>553</v>
      </c>
      <c r="H1263" s="4" t="s">
        <v>554</v>
      </c>
      <c r="I1263" s="5" t="s">
        <v>555</v>
      </c>
      <c r="J1263" s="14" t="s">
        <v>556</v>
      </c>
    </row>
    <row r="1264" spans="1:10" ht="15.75">
      <c r="A1264" s="266"/>
      <c r="B1264" s="230"/>
      <c r="C1264" s="231"/>
      <c r="D1264" s="16"/>
      <c r="E1264" s="16"/>
      <c r="F1264" s="16"/>
      <c r="G1264" s="17">
        <v>37950</v>
      </c>
      <c r="H1264" s="15" t="s">
        <v>557</v>
      </c>
      <c r="I1264" s="76" t="s">
        <v>558</v>
      </c>
      <c r="J1264" s="20" t="s">
        <v>559</v>
      </c>
    </row>
    <row r="1265" spans="1:10" ht="13.5" thickBot="1">
      <c r="A1265" s="113" t="s">
        <v>560</v>
      </c>
      <c r="B1265" s="114"/>
      <c r="C1265" s="115"/>
      <c r="D1265" s="116" t="s">
        <v>561</v>
      </c>
      <c r="E1265" s="24"/>
      <c r="F1265" s="24"/>
      <c r="G1265" s="25">
        <v>1</v>
      </c>
      <c r="H1265" s="26">
        <v>2</v>
      </c>
      <c r="I1265" s="27">
        <v>3</v>
      </c>
      <c r="J1265" s="28">
        <v>4</v>
      </c>
    </row>
    <row r="1266" spans="1:10" ht="12.75">
      <c r="A1266" s="118"/>
      <c r="B1266" s="232" t="s">
        <v>669</v>
      </c>
      <c r="C1266" s="119"/>
      <c r="D1266" s="120"/>
      <c r="E1266" s="120"/>
      <c r="F1266" s="120"/>
      <c r="G1266" s="121">
        <f>G1268+G1271+G1275+G1282+G1285+G1297+G1300</f>
        <v>15760</v>
      </c>
      <c r="H1266" s="121">
        <f>H1268+H1271+H1275+H1279+H1282+H1285+H1297+H1300</f>
        <v>7046</v>
      </c>
      <c r="I1266" s="121">
        <f>I1268+I1271+I1275+I1279+I1282+I1285+I1297+I1300</f>
        <v>3777</v>
      </c>
      <c r="J1266" s="121">
        <f>J1268+J1271+J1275+J1279+J1282+J1285+J1297+J1300</f>
        <v>19537</v>
      </c>
    </row>
    <row r="1267" spans="1:10" ht="12.75">
      <c r="A1267" s="42"/>
      <c r="B1267" s="216"/>
      <c r="C1267" s="2"/>
      <c r="D1267" s="2"/>
      <c r="E1267" s="2"/>
      <c r="F1267" s="2"/>
      <c r="G1267" s="68"/>
      <c r="H1267" s="42"/>
      <c r="I1267" s="41"/>
      <c r="J1267" s="44"/>
    </row>
    <row r="1268" spans="1:10" ht="12.75">
      <c r="A1268" s="37">
        <v>632</v>
      </c>
      <c r="B1268" s="211" t="s">
        <v>45</v>
      </c>
      <c r="C1268" s="36"/>
      <c r="D1268" s="2"/>
      <c r="E1268" s="2"/>
      <c r="F1268" s="2"/>
      <c r="G1268" s="124">
        <f>G1269</f>
        <v>90</v>
      </c>
      <c r="H1268" s="124">
        <f>H1269</f>
        <v>0</v>
      </c>
      <c r="I1268" s="124">
        <f>I1269</f>
        <v>0</v>
      </c>
      <c r="J1268" s="124">
        <f>J1269</f>
        <v>90</v>
      </c>
    </row>
    <row r="1269" spans="1:10" ht="12.75">
      <c r="A1269" s="47">
        <v>632001</v>
      </c>
      <c r="B1269" s="214" t="s">
        <v>46</v>
      </c>
      <c r="C1269" s="46"/>
      <c r="D1269" s="2"/>
      <c r="E1269" s="2"/>
      <c r="F1269" s="2"/>
      <c r="G1269" s="68">
        <v>90</v>
      </c>
      <c r="H1269" s="42"/>
      <c r="I1269" s="41"/>
      <c r="J1269" s="44">
        <v>90</v>
      </c>
    </row>
    <row r="1270" spans="1:10" ht="12.75">
      <c r="A1270" s="47"/>
      <c r="B1270" s="214"/>
      <c r="C1270" s="46"/>
      <c r="D1270" s="2"/>
      <c r="E1270" s="2"/>
      <c r="F1270" s="2"/>
      <c r="G1270" s="68"/>
      <c r="H1270" s="42"/>
      <c r="I1270" s="41"/>
      <c r="J1270" s="44"/>
    </row>
    <row r="1271" spans="1:10" ht="12.75">
      <c r="A1271" s="37">
        <v>633</v>
      </c>
      <c r="B1271" s="211" t="s">
        <v>921</v>
      </c>
      <c r="C1271" s="36"/>
      <c r="D1271" s="2"/>
      <c r="E1271" s="2"/>
      <c r="F1271" s="2"/>
      <c r="G1271" s="124">
        <f>G1272+G1273</f>
        <v>30</v>
      </c>
      <c r="H1271" s="124">
        <f>H1272</f>
        <v>0</v>
      </c>
      <c r="I1271" s="124">
        <f>I1272</f>
        <v>0</v>
      </c>
      <c r="J1271" s="124">
        <f>SUM(J1272:J1273)</f>
        <v>30</v>
      </c>
    </row>
    <row r="1272" spans="1:10" ht="12.75">
      <c r="A1272" s="47">
        <v>633001</v>
      </c>
      <c r="B1272" s="214" t="s">
        <v>47</v>
      </c>
      <c r="C1272" s="46"/>
      <c r="D1272" s="2"/>
      <c r="E1272" s="2"/>
      <c r="F1272" s="2"/>
      <c r="G1272" s="68">
        <v>20</v>
      </c>
      <c r="H1272" s="42"/>
      <c r="I1272" s="41"/>
      <c r="J1272" s="44">
        <v>20</v>
      </c>
    </row>
    <row r="1273" spans="1:10" ht="12.75">
      <c r="A1273" s="47">
        <v>633004</v>
      </c>
      <c r="B1273" s="214" t="s">
        <v>48</v>
      </c>
      <c r="C1273" s="46"/>
      <c r="D1273" s="2"/>
      <c r="E1273" s="2"/>
      <c r="F1273" s="2"/>
      <c r="G1273" s="68">
        <v>10</v>
      </c>
      <c r="H1273" s="42"/>
      <c r="I1273" s="41"/>
      <c r="J1273" s="44">
        <v>10</v>
      </c>
    </row>
    <row r="1274" spans="1:10" ht="12.75">
      <c r="A1274" s="47"/>
      <c r="B1274" s="214"/>
      <c r="C1274" s="46"/>
      <c r="D1274" s="2"/>
      <c r="E1274" s="2"/>
      <c r="F1274" s="2"/>
      <c r="G1274" s="68"/>
      <c r="H1274" s="42"/>
      <c r="I1274" s="41"/>
      <c r="J1274" s="44"/>
    </row>
    <row r="1275" spans="1:10" ht="12.75">
      <c r="A1275" s="37">
        <v>635</v>
      </c>
      <c r="B1275" s="211" t="s">
        <v>729</v>
      </c>
      <c r="C1275" s="36"/>
      <c r="D1275" s="2"/>
      <c r="E1275" s="2"/>
      <c r="F1275" s="2"/>
      <c r="G1275" s="124">
        <f>SUM(G1276:G1277)</f>
        <v>40</v>
      </c>
      <c r="H1275" s="124">
        <f>SUM(H1276:H1277)</f>
        <v>0</v>
      </c>
      <c r="I1275" s="124">
        <f>SUM(I1276:I1277)</f>
        <v>0</v>
      </c>
      <c r="J1275" s="124">
        <f>SUM(J1276:J1277)</f>
        <v>40</v>
      </c>
    </row>
    <row r="1276" spans="1:10" ht="12.75">
      <c r="A1276" s="50">
        <v>635004</v>
      </c>
      <c r="B1276" s="212" t="s">
        <v>49</v>
      </c>
      <c r="C1276" s="36"/>
      <c r="D1276" s="2"/>
      <c r="E1276" s="2"/>
      <c r="F1276" s="2"/>
      <c r="G1276" s="68">
        <v>10</v>
      </c>
      <c r="H1276" s="42"/>
      <c r="I1276" s="41"/>
      <c r="J1276" s="65">
        <v>10</v>
      </c>
    </row>
    <row r="1277" spans="1:10" ht="12.75">
      <c r="A1277" s="47">
        <v>635006</v>
      </c>
      <c r="B1277" s="214" t="s">
        <v>734</v>
      </c>
      <c r="C1277" s="46"/>
      <c r="D1277" s="2"/>
      <c r="E1277" s="2"/>
      <c r="F1277" s="2"/>
      <c r="G1277" s="68">
        <v>30</v>
      </c>
      <c r="H1277" s="42"/>
      <c r="I1277" s="41"/>
      <c r="J1277" s="44">
        <v>30</v>
      </c>
    </row>
    <row r="1278" spans="1:10" ht="12.75">
      <c r="A1278" s="47"/>
      <c r="B1278" s="214"/>
      <c r="C1278" s="46"/>
      <c r="D1278" s="2"/>
      <c r="E1278" s="2"/>
      <c r="F1278" s="2"/>
      <c r="G1278" s="68"/>
      <c r="H1278" s="42"/>
      <c r="I1278" s="41"/>
      <c r="J1278" s="44"/>
    </row>
    <row r="1279" spans="1:10" ht="12.75">
      <c r="A1279" s="37">
        <v>636</v>
      </c>
      <c r="B1279" s="211" t="s">
        <v>736</v>
      </c>
      <c r="C1279" s="46"/>
      <c r="D1279" s="2"/>
      <c r="E1279" s="2"/>
      <c r="F1279" s="2"/>
      <c r="G1279" s="40">
        <v>0</v>
      </c>
      <c r="H1279" s="37">
        <f>SUM(H1280)</f>
        <v>1000</v>
      </c>
      <c r="I1279" s="37">
        <f>SUM(I1280)</f>
        <v>1000</v>
      </c>
      <c r="J1279" s="48">
        <f>SUM(J1280)</f>
        <v>1000</v>
      </c>
    </row>
    <row r="1280" spans="1:10" ht="12.75">
      <c r="A1280" s="47">
        <v>636001</v>
      </c>
      <c r="B1280" s="50" t="s">
        <v>50</v>
      </c>
      <c r="C1280" s="46"/>
      <c r="D1280" s="2"/>
      <c r="E1280" s="2"/>
      <c r="F1280" s="2"/>
      <c r="G1280" s="68">
        <v>0</v>
      </c>
      <c r="H1280" s="42">
        <v>1000</v>
      </c>
      <c r="I1280" s="41">
        <v>1000</v>
      </c>
      <c r="J1280" s="44">
        <v>1000</v>
      </c>
    </row>
    <row r="1281" spans="1:10" ht="12.75">
      <c r="A1281" s="47"/>
      <c r="B1281" s="214"/>
      <c r="C1281" s="46"/>
      <c r="D1281" s="2"/>
      <c r="E1281" s="2"/>
      <c r="F1281" s="2"/>
      <c r="G1281" s="68"/>
      <c r="H1281" s="42"/>
      <c r="I1281" s="41"/>
      <c r="J1281" s="44"/>
    </row>
    <row r="1282" spans="1:10" ht="12.75">
      <c r="A1282" s="37">
        <v>637</v>
      </c>
      <c r="B1282" s="211" t="s">
        <v>896</v>
      </c>
      <c r="C1282" s="269"/>
      <c r="D1282" s="100"/>
      <c r="E1282" s="100"/>
      <c r="F1282" s="100"/>
      <c r="G1282" s="124">
        <f>G1283</f>
        <v>3</v>
      </c>
      <c r="H1282" s="124">
        <f>H1283</f>
        <v>0</v>
      </c>
      <c r="I1282" s="124">
        <f>I1283</f>
        <v>0</v>
      </c>
      <c r="J1282" s="124">
        <f>J1283</f>
        <v>3</v>
      </c>
    </row>
    <row r="1283" spans="1:10" ht="12.75">
      <c r="A1283" s="47">
        <v>637004</v>
      </c>
      <c r="B1283" s="214" t="s">
        <v>51</v>
      </c>
      <c r="C1283" s="46"/>
      <c r="D1283" s="2"/>
      <c r="E1283" s="2"/>
      <c r="F1283" s="2"/>
      <c r="G1283" s="68">
        <v>3</v>
      </c>
      <c r="H1283" s="42"/>
      <c r="I1283" s="41"/>
      <c r="J1283" s="44">
        <v>3</v>
      </c>
    </row>
    <row r="1284" spans="1:10" ht="12.75">
      <c r="A1284" s="42"/>
      <c r="B1284" s="216"/>
      <c r="C1284" s="2"/>
      <c r="D1284" s="2"/>
      <c r="E1284" s="2"/>
      <c r="F1284" s="2"/>
      <c r="G1284" s="68"/>
      <c r="H1284" s="42"/>
      <c r="I1284" s="41"/>
      <c r="J1284" s="44"/>
    </row>
    <row r="1285" spans="1:10" ht="12.75">
      <c r="A1285" s="37">
        <v>642</v>
      </c>
      <c r="B1285" s="211" t="s">
        <v>52</v>
      </c>
      <c r="C1285" s="36"/>
      <c r="D1285" s="2"/>
      <c r="E1285" s="2"/>
      <c r="F1285" s="2"/>
      <c r="G1285" s="124">
        <f>SUM(G1286:G1291)+G1294+G1295</f>
        <v>4017</v>
      </c>
      <c r="H1285" s="155">
        <f>SUM(H1286:H1291)+H1294+H1295</f>
        <v>5401</v>
      </c>
      <c r="I1285" s="124">
        <f>SUM(I1286:I1291)+I1294+I1295</f>
        <v>2132</v>
      </c>
      <c r="J1285" s="124">
        <f>SUM(J1286:J1291)+J1294+J1295</f>
        <v>6149</v>
      </c>
    </row>
    <row r="1286" spans="1:10" ht="12.75">
      <c r="A1286" s="47">
        <v>642002</v>
      </c>
      <c r="B1286" s="214" t="s">
        <v>53</v>
      </c>
      <c r="C1286" s="46"/>
      <c r="D1286" s="2"/>
      <c r="E1286" s="2"/>
      <c r="F1286" s="2"/>
      <c r="G1286" s="68">
        <v>0</v>
      </c>
      <c r="H1286" s="42"/>
      <c r="I1286" s="41"/>
      <c r="J1286" s="44">
        <v>0</v>
      </c>
    </row>
    <row r="1287" spans="1:10" ht="12.75">
      <c r="A1287" s="47">
        <v>642002</v>
      </c>
      <c r="B1287" s="214" t="s">
        <v>54</v>
      </c>
      <c r="C1287" s="46"/>
      <c r="D1287" s="2"/>
      <c r="E1287" s="2"/>
      <c r="F1287" s="2"/>
      <c r="G1287" s="68">
        <v>0</v>
      </c>
      <c r="H1287" s="42"/>
      <c r="I1287" s="41"/>
      <c r="J1287" s="44">
        <v>0</v>
      </c>
    </row>
    <row r="1288" spans="1:10" ht="12.75">
      <c r="A1288" s="47">
        <v>642002</v>
      </c>
      <c r="B1288" s="214" t="s">
        <v>55</v>
      </c>
      <c r="C1288" s="46"/>
      <c r="D1288" s="2"/>
      <c r="E1288" s="2"/>
      <c r="F1288" s="2"/>
      <c r="G1288" s="68">
        <f>3763-1770</f>
        <v>1993</v>
      </c>
      <c r="H1288" s="154">
        <v>3869</v>
      </c>
      <c r="I1288" s="41">
        <v>599</v>
      </c>
      <c r="J1288" s="44">
        <f>G1288+I1288</f>
        <v>2592</v>
      </c>
    </row>
    <row r="1289" spans="1:10" ht="12.75">
      <c r="A1289" s="47">
        <v>642002</v>
      </c>
      <c r="B1289" s="214" t="s">
        <v>56</v>
      </c>
      <c r="C1289" s="46"/>
      <c r="D1289" s="2"/>
      <c r="E1289" s="2"/>
      <c r="F1289" s="2"/>
      <c r="G1289" s="68">
        <v>904</v>
      </c>
      <c r="H1289" s="42">
        <v>526</v>
      </c>
      <c r="I1289" s="41">
        <v>77</v>
      </c>
      <c r="J1289" s="44">
        <f aca="true" t="shared" si="7" ref="J1289:J1297">G1289+I1289</f>
        <v>981</v>
      </c>
    </row>
    <row r="1290" spans="1:10" ht="12.75">
      <c r="A1290" s="47">
        <v>642002</v>
      </c>
      <c r="B1290" s="214" t="s">
        <v>57</v>
      </c>
      <c r="C1290" s="46"/>
      <c r="D1290" s="2"/>
      <c r="E1290" s="2"/>
      <c r="F1290" s="2"/>
      <c r="G1290" s="68">
        <v>70</v>
      </c>
      <c r="H1290" s="42">
        <v>6</v>
      </c>
      <c r="I1290" s="41">
        <v>6</v>
      </c>
      <c r="J1290" s="44">
        <f t="shared" si="7"/>
        <v>76</v>
      </c>
    </row>
    <row r="1291" spans="1:10" ht="12.75">
      <c r="A1291" s="47">
        <v>642002</v>
      </c>
      <c r="B1291" s="214" t="s">
        <v>58</v>
      </c>
      <c r="C1291" s="46"/>
      <c r="D1291" s="2"/>
      <c r="E1291" s="2"/>
      <c r="F1291" s="2"/>
      <c r="G1291" s="68">
        <f>SUM(G1292:G1293)</f>
        <v>50</v>
      </c>
      <c r="H1291" s="68">
        <f>SUM(H1292:H1293)</f>
        <v>0</v>
      </c>
      <c r="I1291" s="68">
        <f>SUM(I1292:I1293)</f>
        <v>450</v>
      </c>
      <c r="J1291" s="68">
        <f>SUM(J1292:J1293)</f>
        <v>500</v>
      </c>
    </row>
    <row r="1292" spans="1:10" ht="12.75">
      <c r="A1292" s="63"/>
      <c r="B1292" s="285" t="s">
        <v>59</v>
      </c>
      <c r="C1292" s="57"/>
      <c r="D1292" s="2"/>
      <c r="E1292" s="2"/>
      <c r="F1292" s="2"/>
      <c r="G1292" s="128">
        <v>50</v>
      </c>
      <c r="H1292" s="42">
        <v>0</v>
      </c>
      <c r="I1292" s="41">
        <v>450</v>
      </c>
      <c r="J1292" s="44">
        <f t="shared" si="7"/>
        <v>500</v>
      </c>
    </row>
    <row r="1293" spans="1:10" ht="12.75">
      <c r="A1293" s="63"/>
      <c r="B1293" s="285" t="s">
        <v>60</v>
      </c>
      <c r="C1293" s="57"/>
      <c r="D1293" s="2"/>
      <c r="E1293" s="2"/>
      <c r="F1293" s="2"/>
      <c r="G1293" s="128">
        <v>0</v>
      </c>
      <c r="H1293" s="42"/>
      <c r="I1293" s="41"/>
      <c r="J1293" s="44">
        <f t="shared" si="7"/>
        <v>0</v>
      </c>
    </row>
    <row r="1294" spans="1:10" ht="12.75">
      <c r="A1294" s="50">
        <v>642002</v>
      </c>
      <c r="B1294" s="256" t="s">
        <v>61</v>
      </c>
      <c r="C1294" s="57"/>
      <c r="D1294" s="2"/>
      <c r="E1294" s="2"/>
      <c r="F1294" s="2"/>
      <c r="G1294" s="68">
        <v>1000</v>
      </c>
      <c r="H1294" s="42">
        <v>1000</v>
      </c>
      <c r="I1294" s="41">
        <v>1000</v>
      </c>
      <c r="J1294" s="44">
        <f t="shared" si="7"/>
        <v>2000</v>
      </c>
    </row>
    <row r="1295" spans="1:10" ht="12.75">
      <c r="A1295" s="50">
        <v>642002</v>
      </c>
      <c r="B1295" s="256" t="s">
        <v>62</v>
      </c>
      <c r="C1295" s="57"/>
      <c r="D1295" s="2"/>
      <c r="E1295" s="2"/>
      <c r="F1295" s="2"/>
      <c r="G1295" s="68">
        <v>0</v>
      </c>
      <c r="H1295" s="42"/>
      <c r="I1295" s="41"/>
      <c r="J1295" s="44">
        <f t="shared" si="7"/>
        <v>0</v>
      </c>
    </row>
    <row r="1296" spans="1:10" ht="12.75">
      <c r="A1296" s="63"/>
      <c r="B1296" s="285"/>
      <c r="C1296" s="57"/>
      <c r="D1296" s="2"/>
      <c r="E1296" s="2"/>
      <c r="F1296" s="2"/>
      <c r="G1296" s="68"/>
      <c r="H1296" s="42"/>
      <c r="I1296" s="41"/>
      <c r="J1296" s="44"/>
    </row>
    <row r="1297" spans="1:10" ht="12.75">
      <c r="A1297" s="37">
        <v>644</v>
      </c>
      <c r="B1297" s="211" t="s">
        <v>1076</v>
      </c>
      <c r="C1297" s="286"/>
      <c r="D1297" s="2"/>
      <c r="E1297" s="2"/>
      <c r="F1297" s="2"/>
      <c r="G1297" s="124">
        <v>10200</v>
      </c>
      <c r="H1297" s="37">
        <v>645</v>
      </c>
      <c r="I1297" s="48">
        <v>645</v>
      </c>
      <c r="J1297" s="40">
        <f t="shared" si="7"/>
        <v>10845</v>
      </c>
    </row>
    <row r="1298" spans="1:10" ht="12.75">
      <c r="A1298" s="50">
        <v>644002</v>
      </c>
      <c r="B1298" s="256" t="s">
        <v>63</v>
      </c>
      <c r="C1298" s="57"/>
      <c r="D1298" s="2"/>
      <c r="E1298" s="2"/>
      <c r="F1298" s="2"/>
      <c r="G1298" s="68"/>
      <c r="H1298" s="42"/>
      <c r="I1298" s="41"/>
      <c r="J1298" s="44"/>
    </row>
    <row r="1299" spans="1:10" ht="12.75">
      <c r="A1299" s="42"/>
      <c r="B1299" s="216"/>
      <c r="C1299" s="2"/>
      <c r="D1299" s="2"/>
      <c r="E1299" s="2"/>
      <c r="F1299" s="2"/>
      <c r="G1299" s="45"/>
      <c r="H1299" s="42"/>
      <c r="I1299" s="41"/>
      <c r="J1299" s="41"/>
    </row>
    <row r="1300" spans="1:10" ht="12.75">
      <c r="A1300" s="37">
        <v>723</v>
      </c>
      <c r="B1300" s="211" t="s">
        <v>64</v>
      </c>
      <c r="C1300" s="2"/>
      <c r="D1300" s="2"/>
      <c r="E1300" s="2"/>
      <c r="F1300" s="2"/>
      <c r="G1300" s="124">
        <v>1380</v>
      </c>
      <c r="H1300" s="37">
        <v>0</v>
      </c>
      <c r="I1300" s="48">
        <v>0</v>
      </c>
      <c r="J1300" s="124">
        <v>1380</v>
      </c>
    </row>
    <row r="1301" spans="1:10" ht="12.75">
      <c r="A1301" s="42">
        <v>723002</v>
      </c>
      <c r="B1301" s="216" t="s">
        <v>65</v>
      </c>
      <c r="C1301" s="2"/>
      <c r="D1301" s="2"/>
      <c r="E1301" s="2"/>
      <c r="F1301" s="2"/>
      <c r="G1301" s="68">
        <v>1380</v>
      </c>
      <c r="H1301" s="42"/>
      <c r="I1301" s="41"/>
      <c r="J1301" s="68">
        <v>1380</v>
      </c>
    </row>
    <row r="1302" spans="1:10" ht="12.75">
      <c r="A1302" s="42"/>
      <c r="B1302" s="216" t="s">
        <v>66</v>
      </c>
      <c r="C1302" s="2"/>
      <c r="D1302" s="2"/>
      <c r="E1302" s="2"/>
      <c r="F1302" s="2"/>
      <c r="G1302" s="68"/>
      <c r="H1302" s="42"/>
      <c r="I1302" s="41"/>
      <c r="J1302" s="41"/>
    </row>
    <row r="1303" spans="1:10" ht="13.5" thickBot="1">
      <c r="A1303" s="70"/>
      <c r="B1303" s="258" t="s">
        <v>67</v>
      </c>
      <c r="C1303" s="24"/>
      <c r="D1303" s="24"/>
      <c r="E1303" s="24"/>
      <c r="F1303" s="24"/>
      <c r="G1303" s="139"/>
      <c r="H1303" s="70"/>
      <c r="I1303" s="69"/>
      <c r="J1303" s="69"/>
    </row>
    <row r="1304" spans="8:10" ht="12.75">
      <c r="H1304" s="2"/>
      <c r="I1304" s="2"/>
      <c r="J1304" s="2"/>
    </row>
    <row r="1305" spans="1:10" ht="12.75">
      <c r="A1305" s="164" t="s">
        <v>911</v>
      </c>
      <c r="H1305" s="2"/>
      <c r="I1305" s="2"/>
      <c r="J1305" s="2"/>
    </row>
    <row r="1306" spans="1:10" ht="12.75">
      <c r="A1306" s="165" t="s">
        <v>68</v>
      </c>
      <c r="H1306" s="2"/>
      <c r="I1306" s="2"/>
      <c r="J1306" s="2"/>
    </row>
    <row r="1307" spans="1:10" ht="12.75">
      <c r="A1307" s="165" t="s">
        <v>69</v>
      </c>
      <c r="H1307" s="2"/>
      <c r="I1307" s="2"/>
      <c r="J1307" s="2"/>
    </row>
    <row r="1308" spans="1:10" ht="12.75">
      <c r="A1308" s="165" t="s">
        <v>70</v>
      </c>
      <c r="H1308" s="2"/>
      <c r="I1308" s="2"/>
      <c r="J1308" s="2"/>
    </row>
    <row r="1309" spans="1:10" ht="12.75">
      <c r="A1309" s="164"/>
      <c r="H1309" s="2"/>
      <c r="I1309" s="2"/>
      <c r="J1309" s="2"/>
    </row>
    <row r="1310" spans="1:10" ht="12.75">
      <c r="A1310" s="1" t="s">
        <v>71</v>
      </c>
      <c r="G1310" s="2"/>
      <c r="H1310" s="2"/>
      <c r="I1310" s="2"/>
      <c r="J1310" s="2"/>
    </row>
    <row r="1311" spans="1:10" ht="12.75">
      <c r="A1311" t="s">
        <v>72</v>
      </c>
      <c r="G1311" s="99">
        <v>4217</v>
      </c>
      <c r="H1311" s="2"/>
      <c r="I1311" s="2"/>
      <c r="J1311" s="2"/>
    </row>
    <row r="1312" spans="1:10" ht="12.75">
      <c r="A1312" t="s">
        <v>73</v>
      </c>
      <c r="E1312" s="99"/>
      <c r="G1312">
        <v>124</v>
      </c>
      <c r="H1312" s="2"/>
      <c r="I1312" s="2"/>
      <c r="J1312" s="2"/>
    </row>
    <row r="1313" spans="1:10" ht="12.75">
      <c r="A1313" t="s">
        <v>74</v>
      </c>
      <c r="G1313">
        <v>21</v>
      </c>
      <c r="H1313" s="2"/>
      <c r="I1313" s="2"/>
      <c r="J1313" s="2"/>
    </row>
    <row r="1314" spans="1:10" ht="13.5" thickBot="1">
      <c r="A1314" t="s">
        <v>75</v>
      </c>
      <c r="G1314" s="72">
        <v>1354</v>
      </c>
      <c r="H1314" s="2"/>
      <c r="I1314" s="2"/>
      <c r="J1314" s="2"/>
    </row>
    <row r="1315" spans="7:10" ht="12.75">
      <c r="G1315" s="99">
        <f>SUM(G1311:G1314)</f>
        <v>5716</v>
      </c>
      <c r="H1315" s="2"/>
      <c r="I1315" s="2"/>
      <c r="J1315" s="2"/>
    </row>
    <row r="1316" spans="1:8" ht="13.5" thickBot="1">
      <c r="A1316" t="s">
        <v>76</v>
      </c>
      <c r="D1316" s="99"/>
      <c r="E1316" s="99"/>
      <c r="G1316" s="72">
        <v>-3124</v>
      </c>
      <c r="H1316" s="2"/>
    </row>
    <row r="1317" spans="4:10" ht="12.75">
      <c r="D1317" s="99"/>
      <c r="E1317" s="99"/>
      <c r="G1317" s="99">
        <f>SUM(G1315:G1316)</f>
        <v>2592</v>
      </c>
      <c r="H1317" s="2"/>
      <c r="I1317" s="2"/>
      <c r="J1317" s="2"/>
    </row>
    <row r="1318" spans="7:10" ht="12.75">
      <c r="G1318" s="2"/>
      <c r="H1318" s="2"/>
      <c r="I1318" s="2"/>
      <c r="J1318" s="2"/>
    </row>
    <row r="1319" spans="7:10" ht="12.75">
      <c r="G1319" s="2"/>
      <c r="H1319" s="2"/>
      <c r="I1319" s="2"/>
      <c r="J1319" s="2"/>
    </row>
    <row r="1320" spans="1:10" ht="12.75">
      <c r="A1320" s="1" t="s">
        <v>77</v>
      </c>
      <c r="G1320" s="2"/>
      <c r="H1320" s="2"/>
      <c r="I1320" s="2"/>
      <c r="J1320" s="2"/>
    </row>
    <row r="1321" spans="1:10" ht="12.75">
      <c r="A1321" t="s">
        <v>78</v>
      </c>
      <c r="G1321" s="2"/>
      <c r="H1321" s="2"/>
      <c r="I1321" s="2"/>
      <c r="J1321" s="2"/>
    </row>
    <row r="1322" spans="7:10" ht="12.75">
      <c r="G1322" s="2"/>
      <c r="H1322" s="2"/>
      <c r="I1322" s="2"/>
      <c r="J1322" s="2"/>
    </row>
    <row r="1323" spans="1:10" ht="12.75">
      <c r="A1323" s="1" t="s">
        <v>79</v>
      </c>
      <c r="G1323" s="2"/>
      <c r="H1323" s="2"/>
      <c r="I1323" s="2"/>
      <c r="J1323" s="2"/>
    </row>
    <row r="1324" spans="1:10" ht="12.75">
      <c r="A1324" t="s">
        <v>80</v>
      </c>
      <c r="G1324" s="2"/>
      <c r="H1324" s="2"/>
      <c r="I1324" s="2"/>
      <c r="J1324" s="2"/>
    </row>
    <row r="1325" spans="7:10" ht="12.75">
      <c r="G1325" s="2"/>
      <c r="H1325" s="2"/>
      <c r="I1325" s="2"/>
      <c r="J1325" s="2"/>
    </row>
    <row r="1326" spans="1:10" ht="12.75">
      <c r="A1326" s="1" t="s">
        <v>81</v>
      </c>
      <c r="G1326" s="2"/>
      <c r="H1326" s="2"/>
      <c r="I1326" s="2"/>
      <c r="J1326" s="2"/>
    </row>
    <row r="1327" spans="1:10" ht="12.75">
      <c r="A1327" t="s">
        <v>82</v>
      </c>
      <c r="G1327" s="2"/>
      <c r="H1327" s="2"/>
      <c r="I1327" s="2"/>
      <c r="J1327" s="2"/>
    </row>
    <row r="1328" spans="7:10" ht="12.75">
      <c r="G1328" s="2"/>
      <c r="H1328" s="2"/>
      <c r="I1328" s="2"/>
      <c r="J1328" s="2"/>
    </row>
    <row r="1329" spans="1:10" ht="12.75">
      <c r="A1329" s="1" t="s">
        <v>83</v>
      </c>
      <c r="G1329" s="2"/>
      <c r="H1329" s="2"/>
      <c r="I1329" s="2"/>
      <c r="J1329" s="2"/>
    </row>
    <row r="1330" spans="1:10" ht="12.75">
      <c r="A1330" s="165" t="s">
        <v>84</v>
      </c>
      <c r="G1330" s="2"/>
      <c r="H1330" s="2"/>
      <c r="I1330" s="2"/>
      <c r="J1330" s="2"/>
    </row>
    <row r="1331" spans="1:10" ht="12.75">
      <c r="A1331" t="s">
        <v>85</v>
      </c>
      <c r="G1331" s="2"/>
      <c r="H1331" s="2"/>
      <c r="I1331" s="2"/>
      <c r="J1331" s="2"/>
    </row>
    <row r="1332" spans="5:10" ht="12.75">
      <c r="E1332" s="1"/>
      <c r="F1332" s="1"/>
      <c r="G1332" s="2"/>
      <c r="H1332" s="2"/>
      <c r="I1332" s="2"/>
      <c r="J1332" s="2"/>
    </row>
    <row r="1333" spans="1:10" ht="12.75">
      <c r="A1333" s="1" t="s">
        <v>86</v>
      </c>
      <c r="B1333" s="1"/>
      <c r="C1333" s="1"/>
      <c r="D1333" s="1"/>
      <c r="H1333" s="2"/>
      <c r="I1333" s="2"/>
      <c r="J1333" s="2"/>
    </row>
    <row r="1334" spans="1:10" ht="12.75">
      <c r="A1334" s="165" t="s">
        <v>87</v>
      </c>
      <c r="D1334" s="99">
        <v>6377723</v>
      </c>
      <c r="E1334" t="s">
        <v>88</v>
      </c>
      <c r="G1334" s="2"/>
      <c r="H1334" s="2"/>
      <c r="I1334" s="2"/>
      <c r="J1334" s="2"/>
    </row>
    <row r="1335" spans="1:10" ht="13.5" thickBot="1">
      <c r="A1335" s="165" t="s">
        <v>89</v>
      </c>
      <c r="D1335" s="72">
        <v>1211767</v>
      </c>
      <c r="E1335" t="s">
        <v>88</v>
      </c>
      <c r="G1335" s="43"/>
      <c r="H1335" s="2"/>
      <c r="I1335" s="2"/>
      <c r="J1335" s="2"/>
    </row>
    <row r="1336" spans="1:10" ht="12.75">
      <c r="A1336" s="165"/>
      <c r="D1336" s="99">
        <f>SUM(D1334:D1335)</f>
        <v>7589490</v>
      </c>
      <c r="E1336" t="s">
        <v>88</v>
      </c>
      <c r="G1336" s="101"/>
      <c r="H1336" s="100"/>
      <c r="I1336" s="100"/>
      <c r="J1336" s="100"/>
    </row>
    <row r="1337" spans="1:10" ht="12.75">
      <c r="A1337" s="165" t="s">
        <v>90</v>
      </c>
      <c r="D1337" s="287">
        <v>645106.65</v>
      </c>
      <c r="E1337" t="s">
        <v>88</v>
      </c>
      <c r="G1337" s="43"/>
      <c r="H1337" s="2"/>
      <c r="I1337" s="2"/>
      <c r="J1337" s="2"/>
    </row>
    <row r="1338" spans="1:10" ht="13.5" thickBot="1">
      <c r="A1338" s="165" t="s">
        <v>91</v>
      </c>
      <c r="D1338" s="72">
        <v>2610510</v>
      </c>
      <c r="E1338" s="1" t="s">
        <v>88</v>
      </c>
      <c r="G1338" s="43"/>
      <c r="H1338" s="2"/>
      <c r="I1338" s="2"/>
      <c r="J1338" s="2"/>
    </row>
    <row r="1339" spans="1:10" ht="12.75">
      <c r="A1339" s="1" t="s">
        <v>1059</v>
      </c>
      <c r="B1339" s="1"/>
      <c r="C1339" s="1"/>
      <c r="D1339" s="288">
        <f>SUM(D1336:D1338)</f>
        <v>10845106.65</v>
      </c>
      <c r="G1339" s="43"/>
      <c r="H1339" s="2"/>
      <c r="I1339" s="2"/>
      <c r="J1339" s="2"/>
    </row>
    <row r="1340" spans="7:10" ht="12.75">
      <c r="G1340" s="43"/>
      <c r="H1340" s="2"/>
      <c r="I1340" s="2"/>
      <c r="J1340" s="2"/>
    </row>
    <row r="1341" spans="1:10" ht="12.75">
      <c r="A1341" s="100" t="s">
        <v>92</v>
      </c>
      <c r="G1341" s="43"/>
      <c r="H1341" s="2"/>
      <c r="I1341" s="2"/>
      <c r="J1341" s="2"/>
    </row>
    <row r="1342" spans="1:10" ht="12.75">
      <c r="A1342" s="49" t="s">
        <v>93</v>
      </c>
      <c r="G1342" s="43"/>
      <c r="H1342" s="2"/>
      <c r="I1342" s="2"/>
      <c r="J1342" s="2"/>
    </row>
    <row r="1343" spans="7:10" ht="12.75">
      <c r="G1343" s="43"/>
      <c r="H1343" s="2"/>
      <c r="I1343" s="2"/>
      <c r="J1343" s="2"/>
    </row>
    <row r="1344" spans="1:10" ht="12.75">
      <c r="A1344" s="165"/>
      <c r="G1344" s="43"/>
      <c r="H1344" s="2"/>
      <c r="I1344" s="2"/>
      <c r="J1344" s="2"/>
    </row>
    <row r="1345" spans="7:10" ht="12.75">
      <c r="G1345" s="99"/>
      <c r="H1345" s="2"/>
      <c r="I1345" s="2"/>
      <c r="J1345" s="2"/>
    </row>
    <row r="1346" spans="1:10" ht="13.5" thickBot="1">
      <c r="A1346" s="98"/>
      <c r="H1346" s="2"/>
      <c r="I1346" s="2"/>
      <c r="J1346" s="2"/>
    </row>
    <row r="1347" spans="1:10" ht="13.5" thickBot="1">
      <c r="A1347" s="104" t="s">
        <v>550</v>
      </c>
      <c r="B1347" s="105"/>
      <c r="C1347" s="105"/>
      <c r="D1347" s="106"/>
      <c r="E1347" s="106"/>
      <c r="F1347" s="106"/>
      <c r="G1347" s="7"/>
      <c r="H1347" s="8" t="s">
        <v>551</v>
      </c>
      <c r="I1347" s="8" t="s">
        <v>552</v>
      </c>
      <c r="J1347" s="9"/>
    </row>
    <row r="1348" spans="1:10" ht="16.5" thickTop="1">
      <c r="A1348" s="167" t="s">
        <v>94</v>
      </c>
      <c r="B1348" s="108" t="s">
        <v>95</v>
      </c>
      <c r="C1348" s="109"/>
      <c r="D1348" s="2"/>
      <c r="E1348" s="2"/>
      <c r="F1348" s="2"/>
      <c r="G1348" s="11" t="s">
        <v>553</v>
      </c>
      <c r="H1348" s="4" t="s">
        <v>554</v>
      </c>
      <c r="I1348" s="5" t="s">
        <v>555</v>
      </c>
      <c r="J1348" s="14" t="s">
        <v>556</v>
      </c>
    </row>
    <row r="1349" spans="1:10" ht="12.75">
      <c r="A1349" s="110"/>
      <c r="B1349" s="111"/>
      <c r="C1349" s="112"/>
      <c r="D1349" s="16"/>
      <c r="E1349" s="16"/>
      <c r="F1349" s="16"/>
      <c r="G1349" s="17">
        <v>37950</v>
      </c>
      <c r="H1349" s="15" t="s">
        <v>557</v>
      </c>
      <c r="I1349" s="76" t="s">
        <v>558</v>
      </c>
      <c r="J1349" s="20" t="s">
        <v>559</v>
      </c>
    </row>
    <row r="1350" spans="1:10" ht="13.5" thickBot="1">
      <c r="A1350" s="113" t="s">
        <v>560</v>
      </c>
      <c r="B1350" s="114"/>
      <c r="C1350" s="115"/>
      <c r="D1350" s="116" t="s">
        <v>561</v>
      </c>
      <c r="E1350" s="24"/>
      <c r="F1350" s="24"/>
      <c r="G1350" s="25">
        <v>1</v>
      </c>
      <c r="H1350" s="26">
        <v>2</v>
      </c>
      <c r="I1350" s="27">
        <v>3</v>
      </c>
      <c r="J1350" s="28">
        <v>4</v>
      </c>
    </row>
    <row r="1351" spans="1:10" ht="12.75">
      <c r="A1351" s="117"/>
      <c r="B1351" s="118" t="s">
        <v>669</v>
      </c>
      <c r="C1351" s="119"/>
      <c r="D1351" s="120"/>
      <c r="E1351" s="120"/>
      <c r="F1351" s="120"/>
      <c r="G1351" s="121">
        <f>G1353+G1358</f>
        <v>4396</v>
      </c>
      <c r="H1351" s="121">
        <f>H1353+H1358</f>
        <v>20</v>
      </c>
      <c r="I1351" s="121">
        <f>I1353+I1358</f>
        <v>20</v>
      </c>
      <c r="J1351" s="121">
        <f>J1353+J1358</f>
        <v>4416</v>
      </c>
    </row>
    <row r="1352" spans="1:10" ht="12.75">
      <c r="A1352" s="41"/>
      <c r="B1352" s="42"/>
      <c r="C1352" s="2"/>
      <c r="D1352" s="2"/>
      <c r="E1352" s="2"/>
      <c r="F1352" s="2"/>
      <c r="G1352" s="68"/>
      <c r="H1352" s="42"/>
      <c r="I1352" s="41"/>
      <c r="J1352" s="122"/>
    </row>
    <row r="1353" spans="1:10" ht="12.75">
      <c r="A1353" s="48">
        <v>641</v>
      </c>
      <c r="B1353" s="37" t="s">
        <v>96</v>
      </c>
      <c r="C1353" s="78"/>
      <c r="D1353" s="2"/>
      <c r="E1353" s="2"/>
      <c r="F1353" s="2"/>
      <c r="G1353" s="124">
        <f>G1354</f>
        <v>4396</v>
      </c>
      <c r="H1353" s="124">
        <f>H1354</f>
        <v>0</v>
      </c>
      <c r="I1353" s="124">
        <f>I1354</f>
        <v>0</v>
      </c>
      <c r="J1353" s="124">
        <f>J1354</f>
        <v>4396</v>
      </c>
    </row>
    <row r="1354" spans="1:10" ht="12.75">
      <c r="A1354" s="45">
        <v>641001</v>
      </c>
      <c r="B1354" s="47" t="s">
        <v>97</v>
      </c>
      <c r="C1354" s="66"/>
      <c r="D1354" s="2"/>
      <c r="E1354" s="2"/>
      <c r="F1354" s="2"/>
      <c r="G1354" s="68">
        <v>4396</v>
      </c>
      <c r="H1354" s="42"/>
      <c r="I1354" s="41"/>
      <c r="J1354" s="68">
        <v>4396</v>
      </c>
    </row>
    <row r="1355" spans="1:10" ht="12.75">
      <c r="A1355" s="45"/>
      <c r="B1355" s="134" t="s">
        <v>98</v>
      </c>
      <c r="C1355" s="46"/>
      <c r="D1355" s="2"/>
      <c r="E1355" s="2"/>
      <c r="F1355" s="2"/>
      <c r="G1355" s="68">
        <v>4396</v>
      </c>
      <c r="H1355" s="42"/>
      <c r="I1355" s="41"/>
      <c r="J1355" s="68">
        <v>4396</v>
      </c>
    </row>
    <row r="1356" spans="1:10" ht="12.75">
      <c r="A1356" s="45"/>
      <c r="B1356" s="134" t="s">
        <v>99</v>
      </c>
      <c r="C1356" s="66"/>
      <c r="D1356" s="2"/>
      <c r="E1356" s="2"/>
      <c r="F1356" s="2"/>
      <c r="G1356" s="68"/>
      <c r="H1356" s="42"/>
      <c r="I1356" s="41"/>
      <c r="J1356" s="68"/>
    </row>
    <row r="1357" spans="1:10" ht="12.75">
      <c r="A1357" s="45"/>
      <c r="B1357" s="47"/>
      <c r="C1357" s="46"/>
      <c r="D1357" s="2"/>
      <c r="E1357" s="2"/>
      <c r="F1357" s="2"/>
      <c r="G1357" s="68"/>
      <c r="H1357" s="42"/>
      <c r="I1357" s="41"/>
      <c r="J1357" s="68"/>
    </row>
    <row r="1358" spans="1:10" ht="12.75">
      <c r="A1358" s="48">
        <v>642</v>
      </c>
      <c r="B1358" s="37" t="s">
        <v>100</v>
      </c>
      <c r="C1358" s="2"/>
      <c r="D1358" s="2"/>
      <c r="E1358" s="2"/>
      <c r="F1358" s="2"/>
      <c r="G1358" s="124">
        <v>0</v>
      </c>
      <c r="H1358" s="37">
        <v>20</v>
      </c>
      <c r="I1358" s="48">
        <v>20</v>
      </c>
      <c r="J1358" s="124">
        <v>20</v>
      </c>
    </row>
    <row r="1359" spans="1:10" ht="13.5" thickBot="1">
      <c r="A1359" s="178">
        <v>642002</v>
      </c>
      <c r="B1359" s="150" t="s">
        <v>101</v>
      </c>
      <c r="C1359" s="137"/>
      <c r="D1359" s="24"/>
      <c r="E1359" s="24"/>
      <c r="F1359" s="24"/>
      <c r="G1359" s="139"/>
      <c r="H1359" s="70"/>
      <c r="I1359" s="69"/>
      <c r="J1359" s="163"/>
    </row>
    <row r="1360" spans="1:10" ht="12.75">
      <c r="A1360" s="49"/>
      <c r="B1360" s="46"/>
      <c r="C1360" s="46"/>
      <c r="D1360" s="2"/>
      <c r="E1360" s="2"/>
      <c r="F1360" s="2"/>
      <c r="G1360" s="67"/>
      <c r="H1360" s="2"/>
      <c r="I1360" s="2"/>
      <c r="J1360" s="43"/>
    </row>
    <row r="1361" spans="1:10" ht="12.75">
      <c r="A1361" s="36" t="s">
        <v>911</v>
      </c>
      <c r="B1361" s="46"/>
      <c r="C1361" s="46"/>
      <c r="D1361" s="2"/>
      <c r="E1361" s="2"/>
      <c r="F1361" s="2"/>
      <c r="G1361" s="67"/>
      <c r="H1361" s="2"/>
      <c r="I1361" s="2"/>
      <c r="J1361" s="43"/>
    </row>
    <row r="1362" spans="1:10" ht="12.75">
      <c r="A1362" s="100" t="s">
        <v>102</v>
      </c>
      <c r="B1362" s="46"/>
      <c r="C1362" s="46"/>
      <c r="D1362" s="2"/>
      <c r="E1362" s="2"/>
      <c r="F1362" s="2"/>
      <c r="G1362" s="67"/>
      <c r="H1362" s="2"/>
      <c r="I1362" s="2"/>
      <c r="J1362" s="43"/>
    </row>
    <row r="1363" spans="1:10" ht="12.75">
      <c r="A1363" t="s">
        <v>103</v>
      </c>
      <c r="H1363" s="2"/>
      <c r="I1363" s="2"/>
      <c r="J1363" s="2"/>
    </row>
    <row r="1364" spans="8:10" ht="12.75">
      <c r="H1364" s="2"/>
      <c r="I1364" s="2"/>
      <c r="J1364" s="2"/>
    </row>
    <row r="1365" spans="8:10" ht="12.75">
      <c r="H1365" s="2"/>
      <c r="I1365" s="2"/>
      <c r="J1365" s="2"/>
    </row>
    <row r="1366" spans="8:10" ht="13.5" thickBot="1">
      <c r="H1366" s="2"/>
      <c r="I1366" s="2"/>
      <c r="J1366" s="2"/>
    </row>
    <row r="1367" spans="1:10" ht="13.5" thickBot="1">
      <c r="A1367" s="104" t="s">
        <v>550</v>
      </c>
      <c r="B1367" s="105"/>
      <c r="C1367" s="105"/>
      <c r="D1367" s="106"/>
      <c r="E1367" s="106"/>
      <c r="F1367" s="106"/>
      <c r="G1367" s="7"/>
      <c r="H1367" s="8" t="s">
        <v>551</v>
      </c>
      <c r="I1367" s="8" t="s">
        <v>552</v>
      </c>
      <c r="J1367" s="9"/>
    </row>
    <row r="1368" spans="1:10" ht="16.5" thickTop="1">
      <c r="A1368" s="167" t="s">
        <v>104</v>
      </c>
      <c r="B1368" s="108" t="s">
        <v>105</v>
      </c>
      <c r="C1368" s="265"/>
      <c r="D1368" s="2"/>
      <c r="E1368" s="2"/>
      <c r="F1368" s="2"/>
      <c r="G1368" s="11" t="s">
        <v>553</v>
      </c>
      <c r="H1368" s="4" t="s">
        <v>554</v>
      </c>
      <c r="I1368" s="5" t="s">
        <v>555</v>
      </c>
      <c r="J1368" s="14" t="s">
        <v>556</v>
      </c>
    </row>
    <row r="1369" spans="1:10" ht="15.75">
      <c r="A1369" s="110"/>
      <c r="B1369" s="111"/>
      <c r="C1369" s="231"/>
      <c r="D1369" s="16"/>
      <c r="E1369" s="16"/>
      <c r="F1369" s="16"/>
      <c r="G1369" s="17">
        <v>37950</v>
      </c>
      <c r="H1369" s="15" t="s">
        <v>557</v>
      </c>
      <c r="I1369" s="76" t="s">
        <v>558</v>
      </c>
      <c r="J1369" s="20" t="s">
        <v>559</v>
      </c>
    </row>
    <row r="1370" spans="1:10" ht="13.5" thickBot="1">
      <c r="A1370" s="113" t="s">
        <v>560</v>
      </c>
      <c r="B1370" s="114"/>
      <c r="C1370" s="115"/>
      <c r="D1370" s="116" t="s">
        <v>561</v>
      </c>
      <c r="E1370" s="24"/>
      <c r="F1370" s="24"/>
      <c r="G1370" s="25">
        <v>1</v>
      </c>
      <c r="H1370" s="26">
        <v>2</v>
      </c>
      <c r="I1370" s="27">
        <v>3</v>
      </c>
      <c r="J1370" s="28">
        <v>4</v>
      </c>
    </row>
    <row r="1371" spans="1:10" ht="12.75">
      <c r="A1371" s="118"/>
      <c r="B1371" s="232" t="s">
        <v>669</v>
      </c>
      <c r="C1371" s="119"/>
      <c r="D1371" s="120"/>
      <c r="E1371" s="120"/>
      <c r="F1371" s="120"/>
      <c r="G1371" s="121">
        <f>G1373+G1379+G1388</f>
        <v>850</v>
      </c>
      <c r="H1371" s="121">
        <f>H1373+H1379+H1388</f>
        <v>215</v>
      </c>
      <c r="I1371" s="121">
        <f>I1373+I1379+I1388</f>
        <v>90</v>
      </c>
      <c r="J1371" s="121">
        <f>J1373+J1379+J1388</f>
        <v>940</v>
      </c>
    </row>
    <row r="1372" spans="1:10" ht="12.75">
      <c r="A1372" s="243"/>
      <c r="B1372" s="289"/>
      <c r="C1372" s="224"/>
      <c r="D1372" s="2"/>
      <c r="E1372" s="2"/>
      <c r="F1372" s="2"/>
      <c r="G1372" s="68"/>
      <c r="H1372" s="42"/>
      <c r="I1372" s="41"/>
      <c r="J1372" s="122"/>
    </row>
    <row r="1373" spans="1:10" ht="12.75">
      <c r="A1373" s="37">
        <v>633</v>
      </c>
      <c r="B1373" s="290" t="s">
        <v>1002</v>
      </c>
      <c r="C1373" s="36"/>
      <c r="D1373" s="2"/>
      <c r="E1373" s="2"/>
      <c r="F1373" s="2"/>
      <c r="G1373" s="124">
        <f>SUM(G1375:G1377)</f>
        <v>360</v>
      </c>
      <c r="H1373" s="124">
        <f>SUM(H1375:H1377)</f>
        <v>0</v>
      </c>
      <c r="I1373" s="124">
        <f>SUM(I1375:I1377)</f>
        <v>0</v>
      </c>
      <c r="J1373" s="124">
        <f>SUM(J1375:J1377)</f>
        <v>360</v>
      </c>
    </row>
    <row r="1374" spans="1:10" ht="12.75">
      <c r="A1374" s="47">
        <v>633006</v>
      </c>
      <c r="B1374" s="291" t="s">
        <v>883</v>
      </c>
      <c r="C1374" s="46"/>
      <c r="D1374" s="2"/>
      <c r="E1374" s="2"/>
      <c r="F1374" s="2"/>
      <c r="G1374" s="68"/>
      <c r="H1374" s="42"/>
      <c r="I1374" s="41"/>
      <c r="J1374" s="68"/>
    </row>
    <row r="1375" spans="1:10" ht="12.75">
      <c r="A1375" s="47"/>
      <c r="B1375" s="285" t="s">
        <v>106</v>
      </c>
      <c r="C1375" s="46"/>
      <c r="D1375" s="2"/>
      <c r="E1375" s="2"/>
      <c r="F1375" s="2"/>
      <c r="G1375" s="68">
        <f>550-250</f>
        <v>300</v>
      </c>
      <c r="H1375" s="42"/>
      <c r="I1375" s="41"/>
      <c r="J1375" s="68">
        <f>550-250</f>
        <v>300</v>
      </c>
    </row>
    <row r="1376" spans="1:10" ht="12.75">
      <c r="A1376" s="47"/>
      <c r="B1376" s="291" t="s">
        <v>107</v>
      </c>
      <c r="C1376" s="46"/>
      <c r="D1376" s="2"/>
      <c r="E1376" s="2"/>
      <c r="F1376" s="2"/>
      <c r="G1376" s="68">
        <v>20</v>
      </c>
      <c r="H1376" s="42"/>
      <c r="I1376" s="41"/>
      <c r="J1376" s="68">
        <v>20</v>
      </c>
    </row>
    <row r="1377" spans="1:10" ht="12.75">
      <c r="A1377" s="47">
        <v>633016</v>
      </c>
      <c r="B1377" s="214" t="s">
        <v>108</v>
      </c>
      <c r="C1377" s="46"/>
      <c r="D1377" s="2"/>
      <c r="E1377" s="2"/>
      <c r="F1377" s="2"/>
      <c r="G1377" s="68">
        <v>40</v>
      </c>
      <c r="H1377" s="42"/>
      <c r="I1377" s="41"/>
      <c r="J1377" s="68">
        <v>40</v>
      </c>
    </row>
    <row r="1378" spans="1:10" ht="12.75">
      <c r="A1378" s="42"/>
      <c r="B1378" s="216"/>
      <c r="C1378" s="2"/>
      <c r="D1378" s="2"/>
      <c r="E1378" s="2"/>
      <c r="F1378" s="2"/>
      <c r="G1378" s="68"/>
      <c r="H1378" s="42"/>
      <c r="I1378" s="41"/>
      <c r="J1378" s="68"/>
    </row>
    <row r="1379" spans="1:10" ht="12.75">
      <c r="A1379" s="37">
        <v>637</v>
      </c>
      <c r="B1379" s="211" t="s">
        <v>739</v>
      </c>
      <c r="C1379" s="36"/>
      <c r="D1379" s="2"/>
      <c r="E1379" s="2"/>
      <c r="F1379" s="2"/>
      <c r="G1379" s="124">
        <f>SUM(G1380:G1384)</f>
        <v>415</v>
      </c>
      <c r="H1379" s="124">
        <f>SUM(H1380:H1384)</f>
        <v>0</v>
      </c>
      <c r="I1379" s="124">
        <f>SUM(I1380:I1384)</f>
        <v>0</v>
      </c>
      <c r="J1379" s="124">
        <f>SUM(J1380:J1384)</f>
        <v>415</v>
      </c>
    </row>
    <row r="1380" spans="1:10" ht="12.75">
      <c r="A1380" s="47">
        <v>637002</v>
      </c>
      <c r="B1380" s="214" t="s">
        <v>109</v>
      </c>
      <c r="C1380" s="46"/>
      <c r="D1380" s="2"/>
      <c r="E1380" s="2"/>
      <c r="F1380" s="2"/>
      <c r="G1380" s="68">
        <v>75</v>
      </c>
      <c r="H1380" s="42"/>
      <c r="I1380" s="41"/>
      <c r="J1380" s="68">
        <v>75</v>
      </c>
    </row>
    <row r="1381" spans="1:10" ht="12.75">
      <c r="A1381" s="47">
        <v>637003</v>
      </c>
      <c r="B1381" s="214" t="s">
        <v>110</v>
      </c>
      <c r="C1381" s="46"/>
      <c r="D1381" s="2"/>
      <c r="E1381" s="2"/>
      <c r="F1381" s="2"/>
      <c r="G1381" s="68">
        <v>15</v>
      </c>
      <c r="H1381" s="42"/>
      <c r="I1381" s="41"/>
      <c r="J1381" s="68">
        <v>15</v>
      </c>
    </row>
    <row r="1382" spans="1:10" ht="12.75">
      <c r="A1382" s="47">
        <v>637004</v>
      </c>
      <c r="B1382" s="214" t="s">
        <v>111</v>
      </c>
      <c r="C1382" s="46"/>
      <c r="D1382" s="2"/>
      <c r="E1382" s="2"/>
      <c r="F1382" s="2"/>
      <c r="G1382" s="68">
        <v>15</v>
      </c>
      <c r="H1382" s="42"/>
      <c r="I1382" s="41"/>
      <c r="J1382" s="68">
        <v>15</v>
      </c>
    </row>
    <row r="1383" spans="1:10" ht="12.75">
      <c r="A1383" s="50">
        <v>637026</v>
      </c>
      <c r="B1383" s="212" t="s">
        <v>112</v>
      </c>
      <c r="C1383" s="57"/>
      <c r="D1383" s="2"/>
      <c r="E1383" s="2"/>
      <c r="F1383" s="2"/>
      <c r="G1383" s="68">
        <v>290</v>
      </c>
      <c r="H1383" s="42"/>
      <c r="I1383" s="41"/>
      <c r="J1383" s="68">
        <v>290</v>
      </c>
    </row>
    <row r="1384" spans="1:10" ht="12.75">
      <c r="A1384" s="50">
        <v>637027</v>
      </c>
      <c r="B1384" s="212" t="s">
        <v>774</v>
      </c>
      <c r="C1384" s="57"/>
      <c r="D1384" s="2"/>
      <c r="E1384" s="2"/>
      <c r="F1384" s="2"/>
      <c r="G1384" s="68">
        <f>SUM(G1385:G1386)</f>
        <v>20</v>
      </c>
      <c r="H1384" s="42"/>
      <c r="I1384" s="41"/>
      <c r="J1384" s="68">
        <f>SUM(J1385:J1386)</f>
        <v>20</v>
      </c>
    </row>
    <row r="1385" spans="1:10" ht="12.75">
      <c r="A1385" s="42"/>
      <c r="B1385" s="285" t="s">
        <v>113</v>
      </c>
      <c r="C1385" s="57"/>
      <c r="D1385" s="2"/>
      <c r="E1385" s="2"/>
      <c r="F1385" s="2"/>
      <c r="G1385" s="128">
        <v>20</v>
      </c>
      <c r="H1385" s="42"/>
      <c r="I1385" s="41"/>
      <c r="J1385" s="128">
        <v>20</v>
      </c>
    </row>
    <row r="1386" spans="1:10" ht="12.75">
      <c r="A1386" s="63"/>
      <c r="B1386" s="285" t="s">
        <v>114</v>
      </c>
      <c r="C1386" s="57"/>
      <c r="D1386" s="2"/>
      <c r="E1386" s="2"/>
      <c r="F1386" s="2"/>
      <c r="G1386" s="128">
        <v>0</v>
      </c>
      <c r="H1386" s="42"/>
      <c r="I1386" s="41"/>
      <c r="J1386" s="128">
        <v>0</v>
      </c>
    </row>
    <row r="1387" spans="1:10" ht="12.75">
      <c r="A1387" s="63"/>
      <c r="B1387" s="285"/>
      <c r="C1387" s="57"/>
      <c r="D1387" s="2"/>
      <c r="E1387" s="2"/>
      <c r="F1387" s="2"/>
      <c r="G1387" s="68"/>
      <c r="H1387" s="42"/>
      <c r="I1387" s="41"/>
      <c r="J1387" s="122"/>
    </row>
    <row r="1388" spans="1:10" ht="12.75">
      <c r="A1388" s="37">
        <v>642</v>
      </c>
      <c r="B1388" s="290" t="s">
        <v>52</v>
      </c>
      <c r="C1388" s="36"/>
      <c r="D1388" s="2"/>
      <c r="E1388" s="2"/>
      <c r="F1388" s="2"/>
      <c r="G1388" s="124">
        <f>G1389+G1392</f>
        <v>75</v>
      </c>
      <c r="H1388" s="124">
        <f>H1389+H1392</f>
        <v>215</v>
      </c>
      <c r="I1388" s="124">
        <f>I1389+I1392</f>
        <v>90</v>
      </c>
      <c r="J1388" s="124">
        <f>J1389+J1392</f>
        <v>165</v>
      </c>
    </row>
    <row r="1389" spans="1:10" ht="12.75">
      <c r="A1389" s="47">
        <v>642002</v>
      </c>
      <c r="B1389" s="291" t="s">
        <v>334</v>
      </c>
      <c r="C1389" s="46"/>
      <c r="D1389" s="2"/>
      <c r="E1389" s="2"/>
      <c r="F1389" s="2"/>
      <c r="G1389" s="68">
        <f>SUM(G1390:G1391)</f>
        <v>70</v>
      </c>
      <c r="H1389" s="68">
        <f>SUM(H1390:H1391)</f>
        <v>215</v>
      </c>
      <c r="I1389" s="68">
        <f>SUM(I1390:I1391)</f>
        <v>90</v>
      </c>
      <c r="J1389" s="68">
        <f>SUM(J1390:J1391)</f>
        <v>160</v>
      </c>
    </row>
    <row r="1390" spans="1:10" ht="12.75">
      <c r="A1390" s="63"/>
      <c r="B1390" s="285" t="s">
        <v>335</v>
      </c>
      <c r="C1390" s="57"/>
      <c r="D1390" s="2"/>
      <c r="E1390" s="2"/>
      <c r="F1390" s="2"/>
      <c r="G1390" s="128">
        <v>20</v>
      </c>
      <c r="H1390" s="63">
        <v>215</v>
      </c>
      <c r="I1390" s="56">
        <v>90</v>
      </c>
      <c r="J1390" s="132">
        <f>G1390+I1390</f>
        <v>110</v>
      </c>
    </row>
    <row r="1391" spans="1:10" ht="12.75">
      <c r="A1391" s="63"/>
      <c r="B1391" s="285" t="s">
        <v>336</v>
      </c>
      <c r="C1391" s="57"/>
      <c r="D1391" s="2"/>
      <c r="E1391" s="2"/>
      <c r="F1391" s="2"/>
      <c r="G1391" s="128">
        <v>50</v>
      </c>
      <c r="H1391" s="42">
        <v>0</v>
      </c>
      <c r="I1391" s="41">
        <v>0</v>
      </c>
      <c r="J1391" s="132">
        <v>50</v>
      </c>
    </row>
    <row r="1392" spans="1:10" ht="13.5" thickBot="1">
      <c r="A1392" s="150">
        <v>642014</v>
      </c>
      <c r="B1392" s="234" t="s">
        <v>337</v>
      </c>
      <c r="C1392" s="137"/>
      <c r="D1392" s="24"/>
      <c r="E1392" s="24"/>
      <c r="F1392" s="24"/>
      <c r="G1392" s="139">
        <v>5</v>
      </c>
      <c r="H1392" s="70">
        <v>0</v>
      </c>
      <c r="I1392" s="69">
        <v>0</v>
      </c>
      <c r="J1392" s="163">
        <v>5</v>
      </c>
    </row>
    <row r="1393" spans="8:10" ht="12.75">
      <c r="H1393" s="2"/>
      <c r="I1393" s="2"/>
      <c r="J1393" s="2"/>
    </row>
    <row r="1394" spans="1:10" ht="12.75">
      <c r="A1394" s="164" t="s">
        <v>911</v>
      </c>
      <c r="H1394" s="2"/>
      <c r="I1394" s="2"/>
      <c r="J1394" s="2"/>
    </row>
    <row r="1395" spans="1:10" ht="12.75">
      <c r="A1395" s="1" t="s">
        <v>338</v>
      </c>
      <c r="H1395" s="2"/>
      <c r="I1395" s="2"/>
      <c r="J1395" s="2"/>
    </row>
    <row r="1396" spans="1:10" ht="12.75">
      <c r="A1396" t="s">
        <v>339</v>
      </c>
      <c r="H1396" s="2"/>
      <c r="I1396" s="2"/>
      <c r="J1396" s="2"/>
    </row>
    <row r="1397" spans="8:10" ht="13.5" thickBot="1">
      <c r="H1397" s="2"/>
      <c r="I1397" s="2"/>
      <c r="J1397" s="2"/>
    </row>
    <row r="1398" spans="1:10" ht="13.5" thickBot="1">
      <c r="A1398" s="104" t="s">
        <v>550</v>
      </c>
      <c r="B1398" s="105"/>
      <c r="C1398" s="105"/>
      <c r="D1398" s="106"/>
      <c r="E1398" s="106"/>
      <c r="F1398" s="106"/>
      <c r="G1398" s="7"/>
      <c r="H1398" s="8" t="s">
        <v>551</v>
      </c>
      <c r="I1398" s="8" t="s">
        <v>552</v>
      </c>
      <c r="J1398" s="9"/>
    </row>
    <row r="1399" spans="1:10" ht="16.5" thickTop="1">
      <c r="A1399" s="167" t="s">
        <v>340</v>
      </c>
      <c r="B1399" s="108" t="s">
        <v>341</v>
      </c>
      <c r="C1399" s="265"/>
      <c r="D1399" s="2"/>
      <c r="E1399" s="2"/>
      <c r="F1399" s="2"/>
      <c r="G1399" s="11" t="s">
        <v>553</v>
      </c>
      <c r="H1399" s="4" t="s">
        <v>554</v>
      </c>
      <c r="I1399" s="5" t="s">
        <v>555</v>
      </c>
      <c r="J1399" s="14" t="s">
        <v>556</v>
      </c>
    </row>
    <row r="1400" spans="1:10" ht="15.75">
      <c r="A1400" s="266"/>
      <c r="B1400" s="230"/>
      <c r="C1400" s="231"/>
      <c r="D1400" s="16"/>
      <c r="E1400" s="16"/>
      <c r="F1400" s="16"/>
      <c r="G1400" s="17">
        <v>37950</v>
      </c>
      <c r="H1400" s="15" t="s">
        <v>557</v>
      </c>
      <c r="I1400" s="76" t="s">
        <v>558</v>
      </c>
      <c r="J1400" s="20" t="s">
        <v>559</v>
      </c>
    </row>
    <row r="1401" spans="1:10" ht="13.5" thickBot="1">
      <c r="A1401" s="113" t="s">
        <v>560</v>
      </c>
      <c r="B1401" s="114"/>
      <c r="C1401" s="115"/>
      <c r="D1401" s="116" t="s">
        <v>561</v>
      </c>
      <c r="E1401" s="24"/>
      <c r="F1401" s="24"/>
      <c r="G1401" s="25">
        <v>1</v>
      </c>
      <c r="H1401" s="26">
        <v>2</v>
      </c>
      <c r="I1401" s="27">
        <v>3</v>
      </c>
      <c r="J1401" s="28">
        <v>4</v>
      </c>
    </row>
    <row r="1402" spans="1:10" ht="12.75">
      <c r="A1402" s="235"/>
      <c r="B1402" s="119" t="s">
        <v>669</v>
      </c>
      <c r="C1402" s="119"/>
      <c r="D1402" s="120"/>
      <c r="E1402" s="120"/>
      <c r="F1402" s="120"/>
      <c r="G1402" s="233">
        <v>50</v>
      </c>
      <c r="H1402" s="118">
        <v>0</v>
      </c>
      <c r="I1402" s="117">
        <v>0</v>
      </c>
      <c r="J1402" s="292">
        <v>50</v>
      </c>
    </row>
    <row r="1403" spans="1:10" ht="12.75">
      <c r="A1403" s="237"/>
      <c r="B1403" s="2"/>
      <c r="C1403" s="2"/>
      <c r="D1403" s="2"/>
      <c r="E1403" s="2"/>
      <c r="F1403" s="2"/>
      <c r="G1403" s="45"/>
      <c r="H1403" s="42"/>
      <c r="I1403" s="41"/>
      <c r="J1403" s="293"/>
    </row>
    <row r="1404" spans="1:10" ht="12.75">
      <c r="A1404" s="238">
        <v>635</v>
      </c>
      <c r="B1404" s="36" t="s">
        <v>729</v>
      </c>
      <c r="C1404" s="36"/>
      <c r="D1404" s="2"/>
      <c r="E1404" s="2"/>
      <c r="F1404" s="2"/>
      <c r="G1404" s="173">
        <v>50</v>
      </c>
      <c r="H1404" s="37">
        <v>0</v>
      </c>
      <c r="I1404" s="48">
        <v>0</v>
      </c>
      <c r="J1404" s="78">
        <v>50</v>
      </c>
    </row>
    <row r="1405" spans="1:10" ht="13.5" thickBot="1">
      <c r="A1405" s="276">
        <v>635006</v>
      </c>
      <c r="B1405" s="137" t="s">
        <v>734</v>
      </c>
      <c r="C1405" s="137"/>
      <c r="D1405" s="24"/>
      <c r="E1405" s="24"/>
      <c r="F1405" s="24"/>
      <c r="G1405" s="135"/>
      <c r="H1405" s="70"/>
      <c r="I1405" s="69"/>
      <c r="J1405" s="71"/>
    </row>
    <row r="1406" spans="1:10" ht="12.75">
      <c r="A1406" s="46"/>
      <c r="B1406" s="46"/>
      <c r="C1406" s="46"/>
      <c r="D1406" s="2"/>
      <c r="E1406" s="2"/>
      <c r="F1406" s="2"/>
      <c r="G1406" s="2"/>
      <c r="H1406" s="2"/>
      <c r="I1406" s="2"/>
      <c r="J1406" s="2"/>
    </row>
    <row r="1407" spans="8:10" ht="13.5" thickBot="1">
      <c r="H1407" s="2"/>
      <c r="I1407" s="2"/>
      <c r="J1407" s="2"/>
    </row>
    <row r="1408" spans="1:10" ht="13.5" thickBot="1">
      <c r="A1408" s="104" t="s">
        <v>550</v>
      </c>
      <c r="B1408" s="105"/>
      <c r="C1408" s="105"/>
      <c r="D1408" s="106"/>
      <c r="E1408" s="106"/>
      <c r="F1408" s="106"/>
      <c r="G1408" s="7"/>
      <c r="H1408" s="8" t="s">
        <v>551</v>
      </c>
      <c r="I1408" s="8" t="s">
        <v>552</v>
      </c>
      <c r="J1408" s="9"/>
    </row>
    <row r="1409" spans="1:10" ht="16.5" thickTop="1">
      <c r="A1409" s="167" t="s">
        <v>342</v>
      </c>
      <c r="B1409" s="108" t="s">
        <v>343</v>
      </c>
      <c r="C1409" s="109"/>
      <c r="D1409" s="2"/>
      <c r="E1409" s="2"/>
      <c r="F1409" s="2"/>
      <c r="G1409" s="11" t="s">
        <v>553</v>
      </c>
      <c r="H1409" s="4" t="s">
        <v>554</v>
      </c>
      <c r="I1409" s="5" t="s">
        <v>555</v>
      </c>
      <c r="J1409" s="14" t="s">
        <v>556</v>
      </c>
    </row>
    <row r="1410" spans="1:10" ht="12.75">
      <c r="A1410" s="110"/>
      <c r="B1410" s="111"/>
      <c r="C1410" s="112"/>
      <c r="D1410" s="16"/>
      <c r="E1410" s="16"/>
      <c r="F1410" s="16"/>
      <c r="G1410" s="17">
        <v>37950</v>
      </c>
      <c r="H1410" s="15" t="s">
        <v>557</v>
      </c>
      <c r="I1410" s="76" t="s">
        <v>558</v>
      </c>
      <c r="J1410" s="20" t="s">
        <v>559</v>
      </c>
    </row>
    <row r="1411" spans="1:10" ht="13.5" thickBot="1">
      <c r="A1411" s="113" t="s">
        <v>560</v>
      </c>
      <c r="B1411" s="114"/>
      <c r="C1411" s="115"/>
      <c r="D1411" s="116" t="s">
        <v>561</v>
      </c>
      <c r="E1411" s="24"/>
      <c r="F1411" s="24"/>
      <c r="G1411" s="25">
        <v>1</v>
      </c>
      <c r="H1411" s="26">
        <v>2</v>
      </c>
      <c r="I1411" s="27">
        <v>3</v>
      </c>
      <c r="J1411" s="28">
        <v>4</v>
      </c>
    </row>
    <row r="1412" spans="1:10" ht="12.75">
      <c r="A1412" s="118"/>
      <c r="B1412" s="232" t="s">
        <v>669</v>
      </c>
      <c r="C1412" s="119"/>
      <c r="D1412" s="120"/>
      <c r="E1412" s="120"/>
      <c r="F1412" s="120"/>
      <c r="G1412" s="233">
        <f>G1414</f>
        <v>806</v>
      </c>
      <c r="H1412" s="233">
        <f>H1414</f>
        <v>290</v>
      </c>
      <c r="I1412" s="233">
        <f>I1414</f>
        <v>290</v>
      </c>
      <c r="J1412" s="233">
        <f>J1414</f>
        <v>1096</v>
      </c>
    </row>
    <row r="1413" spans="1:10" ht="12.75">
      <c r="A1413" s="42"/>
      <c r="B1413" s="216"/>
      <c r="C1413" s="2"/>
      <c r="D1413" s="2"/>
      <c r="E1413" s="2"/>
      <c r="F1413" s="2"/>
      <c r="G1413" s="45"/>
      <c r="H1413" s="42"/>
      <c r="I1413" s="41"/>
      <c r="J1413" s="38"/>
    </row>
    <row r="1414" spans="1:10" ht="12.75">
      <c r="A1414" s="37">
        <v>630</v>
      </c>
      <c r="B1414" s="211" t="s">
        <v>997</v>
      </c>
      <c r="C1414" s="36"/>
      <c r="D1414" s="2"/>
      <c r="E1414" s="2"/>
      <c r="F1414" s="2"/>
      <c r="G1414" s="173">
        <f>SUM(G1416:G1424)</f>
        <v>806</v>
      </c>
      <c r="H1414" s="173">
        <f>SUM(H1416:H1424)</f>
        <v>290</v>
      </c>
      <c r="I1414" s="173">
        <f>SUM(I1416:I1424)</f>
        <v>290</v>
      </c>
      <c r="J1414" s="173">
        <f>SUM(J1416:J1424)</f>
        <v>1096</v>
      </c>
    </row>
    <row r="1415" spans="1:10" ht="12.75">
      <c r="A1415" s="47">
        <v>633003</v>
      </c>
      <c r="B1415" s="216" t="s">
        <v>700</v>
      </c>
      <c r="C1415" s="46"/>
      <c r="D1415" s="2"/>
      <c r="E1415" s="2"/>
      <c r="F1415" s="2"/>
      <c r="G1415" s="45"/>
      <c r="H1415" s="42"/>
      <c r="I1415" s="41"/>
      <c r="J1415" s="38"/>
    </row>
    <row r="1416" spans="1:10" ht="12.75">
      <c r="A1416" s="47"/>
      <c r="B1416" s="214" t="s">
        <v>344</v>
      </c>
      <c r="C1416" s="46"/>
      <c r="D1416" s="2"/>
      <c r="E1416" s="2"/>
      <c r="F1416" s="2"/>
      <c r="G1416" s="45">
        <v>336</v>
      </c>
      <c r="H1416" s="42"/>
      <c r="I1416" s="41"/>
      <c r="J1416" s="45">
        <f>G1416+I1416</f>
        <v>336</v>
      </c>
    </row>
    <row r="1417" spans="1:10" ht="12.75">
      <c r="A1417" s="47"/>
      <c r="B1417" s="214" t="s">
        <v>345</v>
      </c>
      <c r="C1417" s="46"/>
      <c r="D1417" s="2"/>
      <c r="E1417" s="2"/>
      <c r="F1417" s="2"/>
      <c r="G1417" s="45">
        <v>0</v>
      </c>
      <c r="H1417" s="42">
        <v>150</v>
      </c>
      <c r="I1417" s="42">
        <v>150</v>
      </c>
      <c r="J1417" s="45">
        <f>G1417+I1417</f>
        <v>150</v>
      </c>
    </row>
    <row r="1418" spans="1:10" ht="12.75">
      <c r="A1418" s="47"/>
      <c r="B1418" s="214" t="s">
        <v>346</v>
      </c>
      <c r="C1418" s="46"/>
      <c r="D1418" s="2"/>
      <c r="E1418" s="2"/>
      <c r="F1418" s="2"/>
      <c r="G1418" s="45">
        <v>20</v>
      </c>
      <c r="H1418" s="42">
        <v>60</v>
      </c>
      <c r="I1418" s="42">
        <v>60</v>
      </c>
      <c r="J1418" s="45">
        <f aca="true" t="shared" si="8" ref="J1418:J1424">G1418+I1418</f>
        <v>80</v>
      </c>
    </row>
    <row r="1419" spans="1:10" ht="12.75">
      <c r="A1419" s="50">
        <v>637004</v>
      </c>
      <c r="B1419" s="216" t="s">
        <v>743</v>
      </c>
      <c r="C1419" s="2"/>
      <c r="D1419" s="2"/>
      <c r="E1419" s="2"/>
      <c r="F1419" s="2"/>
      <c r="G1419" s="45"/>
      <c r="H1419" s="42"/>
      <c r="I1419" s="41"/>
      <c r="J1419" s="45"/>
    </row>
    <row r="1420" spans="1:10" ht="12.75">
      <c r="A1420" s="50"/>
      <c r="B1420" s="214" t="s">
        <v>347</v>
      </c>
      <c r="C1420" s="46"/>
      <c r="D1420" s="2"/>
      <c r="E1420" s="2"/>
      <c r="F1420" s="2"/>
      <c r="G1420" s="45">
        <v>320</v>
      </c>
      <c r="H1420" s="42"/>
      <c r="I1420" s="41"/>
      <c r="J1420" s="45">
        <f t="shared" si="8"/>
        <v>320</v>
      </c>
    </row>
    <row r="1421" spans="1:10" ht="12.75">
      <c r="A1421" s="50"/>
      <c r="B1421" s="214" t="s">
        <v>348</v>
      </c>
      <c r="C1421" s="46"/>
      <c r="D1421" s="2"/>
      <c r="E1421" s="2"/>
      <c r="F1421" s="2"/>
      <c r="G1421" s="45">
        <v>50</v>
      </c>
      <c r="H1421" s="42">
        <v>50</v>
      </c>
      <c r="I1421" s="41">
        <v>50</v>
      </c>
      <c r="J1421" s="45">
        <f t="shared" si="8"/>
        <v>100</v>
      </c>
    </row>
    <row r="1422" spans="1:10" ht="12.75">
      <c r="A1422" s="50"/>
      <c r="B1422" s="214" t="s">
        <v>349</v>
      </c>
      <c r="C1422" s="46"/>
      <c r="D1422" s="2"/>
      <c r="E1422" s="2"/>
      <c r="F1422" s="2"/>
      <c r="G1422" s="45">
        <v>40</v>
      </c>
      <c r="H1422" s="42"/>
      <c r="I1422" s="41"/>
      <c r="J1422" s="45">
        <f t="shared" si="8"/>
        <v>40</v>
      </c>
    </row>
    <row r="1423" spans="1:10" ht="12.75">
      <c r="A1423" s="50">
        <v>637003</v>
      </c>
      <c r="B1423" s="212" t="s">
        <v>742</v>
      </c>
      <c r="C1423" s="46"/>
      <c r="D1423" s="2"/>
      <c r="E1423" s="2"/>
      <c r="F1423" s="2"/>
      <c r="G1423" s="45"/>
      <c r="H1423" s="42"/>
      <c r="I1423" s="41"/>
      <c r="J1423" s="45"/>
    </row>
    <row r="1424" spans="1:10" ht="13.5" thickBot="1">
      <c r="A1424" s="70"/>
      <c r="B1424" s="234" t="s">
        <v>350</v>
      </c>
      <c r="C1424" s="137"/>
      <c r="D1424" s="24"/>
      <c r="E1424" s="24"/>
      <c r="F1424" s="24"/>
      <c r="G1424" s="135">
        <v>40</v>
      </c>
      <c r="H1424" s="70">
        <v>30</v>
      </c>
      <c r="I1424" s="69">
        <v>30</v>
      </c>
      <c r="J1424" s="135">
        <f t="shared" si="8"/>
        <v>70</v>
      </c>
    </row>
    <row r="1425" spans="1:10" ht="12.75">
      <c r="A1425" s="1"/>
      <c r="B1425" s="46"/>
      <c r="C1425" s="46"/>
      <c r="H1425" s="2"/>
      <c r="I1425" s="2"/>
      <c r="J1425" s="2"/>
    </row>
    <row r="1426" spans="1:10" ht="12.75">
      <c r="A1426" s="164" t="s">
        <v>911</v>
      </c>
      <c r="B1426" s="46"/>
      <c r="C1426" s="46"/>
      <c r="H1426" s="2"/>
      <c r="I1426" s="2"/>
      <c r="J1426" s="2"/>
    </row>
    <row r="1427" spans="1:10" ht="12.75">
      <c r="A1427" s="165"/>
      <c r="B1427" s="46"/>
      <c r="C1427" s="46"/>
      <c r="H1427" s="2"/>
      <c r="I1427" s="2"/>
      <c r="J1427" s="2"/>
    </row>
    <row r="1428" spans="1:10" ht="12.75">
      <c r="A1428" s="1" t="s">
        <v>351</v>
      </c>
      <c r="B1428" s="46"/>
      <c r="C1428" s="46"/>
      <c r="H1428" s="2"/>
      <c r="I1428" s="2"/>
      <c r="J1428" s="2"/>
    </row>
    <row r="1429" spans="1:10" ht="12.75">
      <c r="A1429" s="165" t="s">
        <v>352</v>
      </c>
      <c r="B1429" s="46"/>
      <c r="C1429" s="46"/>
      <c r="H1429" s="2"/>
      <c r="I1429" s="2"/>
      <c r="J1429" s="2"/>
    </row>
    <row r="1430" spans="1:10" ht="12.75">
      <c r="A1430" s="165" t="s">
        <v>353</v>
      </c>
      <c r="B1430" s="46"/>
      <c r="C1430" s="46"/>
      <c r="H1430" s="2"/>
      <c r="I1430" s="2"/>
      <c r="J1430" s="2"/>
    </row>
    <row r="1431" spans="1:10" ht="12.75">
      <c r="A1431" s="165"/>
      <c r="B1431" s="46"/>
      <c r="C1431" s="46"/>
      <c r="H1431" s="2"/>
      <c r="I1431" s="2"/>
      <c r="J1431" s="2"/>
    </row>
    <row r="1432" spans="1:10" ht="12.75">
      <c r="A1432" s="1" t="s">
        <v>354</v>
      </c>
      <c r="B1432" s="46"/>
      <c r="C1432" s="46"/>
      <c r="H1432" s="2"/>
      <c r="I1432" s="2"/>
      <c r="J1432" s="2"/>
    </row>
    <row r="1433" spans="1:10" ht="12.75">
      <c r="A1433" s="165"/>
      <c r="B1433" s="46"/>
      <c r="C1433" s="46"/>
      <c r="H1433" s="2"/>
      <c r="I1433" s="2"/>
      <c r="J1433" s="2"/>
    </row>
    <row r="1434" spans="1:10" ht="12.75">
      <c r="A1434" s="1" t="s">
        <v>355</v>
      </c>
      <c r="B1434" s="46"/>
      <c r="C1434" s="46"/>
      <c r="H1434" s="2"/>
      <c r="I1434" s="2"/>
      <c r="J1434" s="2"/>
    </row>
    <row r="1435" spans="1:10" ht="12.75">
      <c r="A1435" s="165" t="s">
        <v>356</v>
      </c>
      <c r="B1435" s="46"/>
      <c r="C1435" s="46"/>
      <c r="H1435" s="2"/>
      <c r="I1435" s="2"/>
      <c r="J1435" s="2"/>
    </row>
    <row r="1436" spans="1:10" ht="12.75">
      <c r="A1436" s="165" t="s">
        <v>357</v>
      </c>
      <c r="B1436" s="46"/>
      <c r="C1436" s="46"/>
      <c r="H1436" s="2"/>
      <c r="I1436" s="2"/>
      <c r="J1436" s="2"/>
    </row>
    <row r="1437" spans="1:10" ht="12.75">
      <c r="A1437" s="165"/>
      <c r="B1437" s="46"/>
      <c r="C1437" s="46"/>
      <c r="H1437" s="2"/>
      <c r="I1437" s="2"/>
      <c r="J1437" s="2"/>
    </row>
    <row r="1438" spans="1:10" ht="12.75">
      <c r="A1438" s="1" t="s">
        <v>358</v>
      </c>
      <c r="B1438" s="46"/>
      <c r="C1438" s="46"/>
      <c r="H1438" s="2"/>
      <c r="I1438" s="2"/>
      <c r="J1438" s="2"/>
    </row>
    <row r="1439" spans="1:10" ht="12.75">
      <c r="A1439" s="165" t="s">
        <v>359</v>
      </c>
      <c r="B1439" s="46"/>
      <c r="C1439" s="46"/>
      <c r="H1439" s="2"/>
      <c r="I1439" s="2"/>
      <c r="J1439" s="2"/>
    </row>
    <row r="1440" spans="1:10" ht="12.75">
      <c r="A1440" t="s">
        <v>360</v>
      </c>
      <c r="B1440" s="46"/>
      <c r="C1440" s="46"/>
      <c r="H1440" s="2"/>
      <c r="I1440" s="2"/>
      <c r="J1440" s="2"/>
    </row>
    <row r="1441" spans="1:10" ht="12.75">
      <c r="A1441" s="165" t="s">
        <v>361</v>
      </c>
      <c r="B1441" s="46"/>
      <c r="C1441" s="46"/>
      <c r="H1441" s="2"/>
      <c r="I1441" s="2"/>
      <c r="J1441" s="2"/>
    </row>
    <row r="1442" spans="1:10" ht="12.75">
      <c r="A1442" s="165" t="s">
        <v>362</v>
      </c>
      <c r="B1442" s="46"/>
      <c r="C1442" s="46"/>
      <c r="H1442" s="2"/>
      <c r="I1442" s="2"/>
      <c r="J1442" s="2"/>
    </row>
    <row r="1443" spans="1:10" ht="12.75">
      <c r="A1443" s="165"/>
      <c r="B1443" s="46"/>
      <c r="C1443" s="46"/>
      <c r="H1443" s="2"/>
      <c r="I1443" s="2"/>
      <c r="J1443" s="2"/>
    </row>
    <row r="1444" spans="7:10" ht="12.75">
      <c r="G1444" s="2"/>
      <c r="H1444" s="2"/>
      <c r="I1444" s="2"/>
      <c r="J1444" s="2"/>
    </row>
    <row r="1445" spans="1:10" ht="12.75">
      <c r="A1445" s="165"/>
      <c r="B1445" s="46"/>
      <c r="C1445" s="46"/>
      <c r="H1445" s="2"/>
      <c r="I1445" s="2"/>
      <c r="J1445" s="2"/>
    </row>
    <row r="1446" spans="8:10" ht="13.5" thickBot="1">
      <c r="H1446" s="2"/>
      <c r="I1446" s="2"/>
      <c r="J1446" s="2"/>
    </row>
    <row r="1447" spans="1:10" ht="13.5" thickBot="1">
      <c r="A1447" s="104" t="s">
        <v>550</v>
      </c>
      <c r="B1447" s="105"/>
      <c r="C1447" s="105"/>
      <c r="D1447" s="106"/>
      <c r="E1447" s="106"/>
      <c r="F1447" s="106"/>
      <c r="G1447" s="7"/>
      <c r="H1447" s="8" t="s">
        <v>551</v>
      </c>
      <c r="I1447" s="8" t="s">
        <v>552</v>
      </c>
      <c r="J1447" s="9"/>
    </row>
    <row r="1448" spans="1:10" ht="16.5" thickTop="1">
      <c r="A1448" s="167" t="s">
        <v>363</v>
      </c>
      <c r="B1448" s="108" t="s">
        <v>364</v>
      </c>
      <c r="C1448" s="109"/>
      <c r="D1448" s="2"/>
      <c r="E1448" s="2"/>
      <c r="F1448" s="2"/>
      <c r="G1448" s="11" t="s">
        <v>553</v>
      </c>
      <c r="H1448" s="4" t="s">
        <v>554</v>
      </c>
      <c r="I1448" s="5" t="s">
        <v>555</v>
      </c>
      <c r="J1448" s="14" t="s">
        <v>556</v>
      </c>
    </row>
    <row r="1449" spans="1:10" ht="12.75">
      <c r="A1449" s="110"/>
      <c r="B1449" s="111"/>
      <c r="C1449" s="112"/>
      <c r="D1449" s="16"/>
      <c r="E1449" s="16"/>
      <c r="F1449" s="16"/>
      <c r="G1449" s="17">
        <v>37950</v>
      </c>
      <c r="H1449" s="15" t="s">
        <v>557</v>
      </c>
      <c r="I1449" s="76" t="s">
        <v>558</v>
      </c>
      <c r="J1449" s="20" t="s">
        <v>559</v>
      </c>
    </row>
    <row r="1450" spans="1:10" ht="13.5" thickBot="1">
      <c r="A1450" s="113" t="s">
        <v>560</v>
      </c>
      <c r="B1450" s="114"/>
      <c r="C1450" s="115"/>
      <c r="D1450" s="116" t="s">
        <v>561</v>
      </c>
      <c r="E1450" s="24"/>
      <c r="F1450" s="24"/>
      <c r="G1450" s="25">
        <v>1</v>
      </c>
      <c r="H1450" s="26">
        <v>2</v>
      </c>
      <c r="I1450" s="27">
        <v>3</v>
      </c>
      <c r="J1450" s="28">
        <v>4</v>
      </c>
    </row>
    <row r="1451" spans="1:10" ht="12.75">
      <c r="A1451" s="235"/>
      <c r="B1451" s="232" t="s">
        <v>669</v>
      </c>
      <c r="C1451" s="119"/>
      <c r="D1451" s="120"/>
      <c r="E1451" s="120"/>
      <c r="F1451" s="120"/>
      <c r="G1451" s="233">
        <f>G1453+G1465</f>
        <v>370</v>
      </c>
      <c r="H1451" s="233">
        <f>H1453+H1465</f>
        <v>790</v>
      </c>
      <c r="I1451" s="233">
        <f>I1453+I1465</f>
        <v>370</v>
      </c>
      <c r="J1451" s="233">
        <f>J1453+J1465</f>
        <v>740</v>
      </c>
    </row>
    <row r="1452" spans="1:10" ht="12.75">
      <c r="A1452" s="237"/>
      <c r="B1452" s="216"/>
      <c r="C1452" s="2"/>
      <c r="D1452" s="2"/>
      <c r="E1452" s="2"/>
      <c r="F1452" s="2"/>
      <c r="G1452" s="45"/>
      <c r="H1452" s="42"/>
      <c r="I1452" s="41"/>
      <c r="J1452" s="38"/>
    </row>
    <row r="1453" spans="1:10" ht="12.75">
      <c r="A1453" s="238">
        <v>642</v>
      </c>
      <c r="B1453" s="290" t="s">
        <v>52</v>
      </c>
      <c r="C1453" s="36"/>
      <c r="D1453" s="2"/>
      <c r="E1453" s="2"/>
      <c r="F1453" s="2"/>
      <c r="G1453" s="173">
        <f>G1454+G1460+G1461+G1462</f>
        <v>340</v>
      </c>
      <c r="H1453" s="173">
        <f>H1454+H1460+H1461+H1462</f>
        <v>790</v>
      </c>
      <c r="I1453" s="173">
        <f>I1454+I1460+I1461+I1462</f>
        <v>370</v>
      </c>
      <c r="J1453" s="173">
        <f>J1454+J1460+J1461+J1462</f>
        <v>710</v>
      </c>
    </row>
    <row r="1454" spans="1:10" ht="12.75">
      <c r="A1454" s="240">
        <v>642007</v>
      </c>
      <c r="B1454" s="214" t="s">
        <v>365</v>
      </c>
      <c r="C1454" s="46"/>
      <c r="D1454" s="2"/>
      <c r="E1454" s="2"/>
      <c r="F1454" s="2"/>
      <c r="G1454" s="45">
        <f>20+280</f>
        <v>300</v>
      </c>
      <c r="H1454" s="42">
        <f>SUM(H1455:H1458)</f>
        <v>30</v>
      </c>
      <c r="I1454" s="41">
        <f>SUM(I1455:I1458)</f>
        <v>30</v>
      </c>
      <c r="J1454" s="38">
        <f>SUM(J1455:J1458)</f>
        <v>330</v>
      </c>
    </row>
    <row r="1455" spans="1:10" ht="12.75">
      <c r="A1455" s="240"/>
      <c r="B1455" s="214" t="s">
        <v>366</v>
      </c>
      <c r="C1455" s="46"/>
      <c r="D1455" s="2"/>
      <c r="E1455" s="2"/>
      <c r="F1455" s="2"/>
      <c r="G1455" s="45"/>
      <c r="H1455" s="42"/>
      <c r="I1455" s="41"/>
      <c r="J1455" s="83">
        <v>50</v>
      </c>
    </row>
    <row r="1456" spans="1:10" ht="12.75">
      <c r="A1456" s="240"/>
      <c r="B1456" s="214" t="s">
        <v>367</v>
      </c>
      <c r="C1456" s="46"/>
      <c r="D1456" s="2"/>
      <c r="E1456" s="2"/>
      <c r="F1456" s="2"/>
      <c r="G1456" s="45"/>
      <c r="H1456" s="42"/>
      <c r="I1456" s="41"/>
      <c r="J1456" s="83">
        <v>50</v>
      </c>
    </row>
    <row r="1457" spans="1:10" ht="12.75">
      <c r="A1457" s="240"/>
      <c r="B1457" s="214" t="s">
        <v>368</v>
      </c>
      <c r="C1457" s="46"/>
      <c r="D1457" s="2"/>
      <c r="E1457" s="2"/>
      <c r="F1457" s="2"/>
      <c r="G1457" s="45"/>
      <c r="H1457" s="42"/>
      <c r="I1457" s="41"/>
      <c r="J1457" s="83">
        <v>200</v>
      </c>
    </row>
    <row r="1458" spans="1:10" ht="12.75">
      <c r="A1458" s="240"/>
      <c r="B1458" s="214" t="s">
        <v>369</v>
      </c>
      <c r="C1458" s="46"/>
      <c r="D1458" s="2"/>
      <c r="E1458" s="2"/>
      <c r="F1458" s="2"/>
      <c r="G1458" s="45"/>
      <c r="H1458" s="63">
        <v>30</v>
      </c>
      <c r="I1458" s="56">
        <v>30</v>
      </c>
      <c r="J1458" s="83">
        <v>30</v>
      </c>
    </row>
    <row r="1459" spans="1:10" ht="12.75">
      <c r="A1459" s="240">
        <v>642002</v>
      </c>
      <c r="B1459" s="214" t="s">
        <v>370</v>
      </c>
      <c r="C1459" s="46"/>
      <c r="D1459" s="2"/>
      <c r="E1459" s="2"/>
      <c r="F1459" s="2"/>
      <c r="G1459" s="45"/>
      <c r="H1459" s="42"/>
      <c r="I1459" s="41"/>
      <c r="J1459" s="38"/>
    </row>
    <row r="1460" spans="1:10" ht="12.75">
      <c r="A1460" s="240"/>
      <c r="B1460" s="214" t="s">
        <v>371</v>
      </c>
      <c r="C1460" s="46"/>
      <c r="D1460" s="2"/>
      <c r="E1460" s="2"/>
      <c r="F1460" s="2"/>
      <c r="G1460" s="45"/>
      <c r="H1460" s="42">
        <v>200</v>
      </c>
      <c r="I1460" s="41">
        <v>200</v>
      </c>
      <c r="J1460" s="38">
        <f>G1460+I1460</f>
        <v>200</v>
      </c>
    </row>
    <row r="1461" spans="1:10" ht="12.75">
      <c r="A1461" s="240"/>
      <c r="B1461" s="285" t="s">
        <v>372</v>
      </c>
      <c r="C1461" s="46"/>
      <c r="D1461" s="2"/>
      <c r="E1461" s="2"/>
      <c r="F1461" s="2"/>
      <c r="G1461" s="45">
        <v>20</v>
      </c>
      <c r="H1461" s="42">
        <v>180</v>
      </c>
      <c r="I1461" s="41">
        <v>30</v>
      </c>
      <c r="J1461" s="38">
        <f>G1461+I1461</f>
        <v>50</v>
      </c>
    </row>
    <row r="1462" spans="1:10" ht="12.75">
      <c r="A1462" s="240">
        <v>642003</v>
      </c>
      <c r="B1462" s="214" t="s">
        <v>373</v>
      </c>
      <c r="C1462" s="57"/>
      <c r="D1462" s="2"/>
      <c r="E1462" s="2"/>
      <c r="F1462" s="2"/>
      <c r="G1462" s="45">
        <v>20</v>
      </c>
      <c r="H1462" s="42">
        <v>380</v>
      </c>
      <c r="I1462" s="41">
        <v>110</v>
      </c>
      <c r="J1462" s="38">
        <f>G1462+I1462</f>
        <v>130</v>
      </c>
    </row>
    <row r="1463" spans="1:10" ht="12.75">
      <c r="A1463" s="274"/>
      <c r="B1463" s="285" t="s">
        <v>374</v>
      </c>
      <c r="C1463" s="57"/>
      <c r="D1463" s="2"/>
      <c r="E1463" s="2"/>
      <c r="F1463" s="2"/>
      <c r="G1463" s="45"/>
      <c r="H1463" s="42"/>
      <c r="I1463" s="41"/>
      <c r="J1463" s="38"/>
    </row>
    <row r="1464" spans="1:10" ht="12.75">
      <c r="A1464" s="274"/>
      <c r="B1464" s="153"/>
      <c r="C1464" s="57"/>
      <c r="D1464" s="2"/>
      <c r="E1464" s="2"/>
      <c r="F1464" s="2"/>
      <c r="G1464" s="45"/>
      <c r="H1464" s="42"/>
      <c r="I1464" s="41"/>
      <c r="J1464" s="38"/>
    </row>
    <row r="1465" spans="1:10" ht="12.75">
      <c r="A1465" s="238">
        <v>648</v>
      </c>
      <c r="B1465" s="36" t="s">
        <v>375</v>
      </c>
      <c r="C1465" s="36"/>
      <c r="D1465" s="2"/>
      <c r="E1465" s="2"/>
      <c r="F1465" s="2"/>
      <c r="G1465" s="173">
        <v>30</v>
      </c>
      <c r="H1465" s="126">
        <v>0</v>
      </c>
      <c r="I1465" s="125">
        <v>0</v>
      </c>
      <c r="J1465" s="78">
        <v>30</v>
      </c>
    </row>
    <row r="1466" spans="1:10" ht="13.5" thickBot="1">
      <c r="A1466" s="276">
        <v>648001</v>
      </c>
      <c r="B1466" s="137" t="s">
        <v>376</v>
      </c>
      <c r="C1466" s="137"/>
      <c r="D1466" s="24"/>
      <c r="E1466" s="24"/>
      <c r="F1466" s="24"/>
      <c r="G1466" s="135"/>
      <c r="H1466" s="70"/>
      <c r="I1466" s="69"/>
      <c r="J1466" s="71"/>
    </row>
    <row r="1467" spans="8:10" ht="12.75">
      <c r="H1467" s="2"/>
      <c r="I1467" s="2"/>
      <c r="J1467" s="2"/>
    </row>
    <row r="1468" spans="1:10" ht="12.75">
      <c r="A1468" s="164" t="s">
        <v>911</v>
      </c>
      <c r="H1468" s="2"/>
      <c r="I1468" s="2"/>
      <c r="J1468" s="2"/>
    </row>
    <row r="1469" spans="1:10" ht="12.75">
      <c r="A1469" s="1" t="s">
        <v>377</v>
      </c>
      <c r="H1469" s="2"/>
      <c r="I1469" s="2"/>
      <c r="J1469" s="2"/>
    </row>
    <row r="1470" spans="1:10" ht="12.75">
      <c r="A1470" s="165" t="s">
        <v>378</v>
      </c>
      <c r="H1470" s="2"/>
      <c r="I1470" s="2"/>
      <c r="J1470" s="2"/>
    </row>
    <row r="1471" spans="1:10" ht="12.75">
      <c r="A1471" s="165" t="s">
        <v>379</v>
      </c>
      <c r="H1471" s="2"/>
      <c r="I1471" s="2"/>
      <c r="J1471" s="2"/>
    </row>
    <row r="1472" spans="1:10" ht="12.75">
      <c r="A1472" t="s">
        <v>380</v>
      </c>
      <c r="H1472" s="2"/>
      <c r="I1472" s="2"/>
      <c r="J1472" s="2"/>
    </row>
    <row r="1473" spans="7:10" ht="12.75">
      <c r="G1473" s="2"/>
      <c r="H1473" s="2"/>
      <c r="I1473" s="2"/>
      <c r="J1473" s="2"/>
    </row>
    <row r="1474" spans="1:10" ht="12.75">
      <c r="A1474" s="1" t="s">
        <v>381</v>
      </c>
      <c r="G1474" s="2"/>
      <c r="H1474" s="2"/>
      <c r="I1474" s="2"/>
      <c r="J1474" s="2"/>
    </row>
    <row r="1475" spans="1:10" ht="12.75">
      <c r="A1475" s="165" t="s">
        <v>382</v>
      </c>
      <c r="H1475" s="2"/>
      <c r="I1475" s="2"/>
      <c r="J1475" s="2"/>
    </row>
    <row r="1476" spans="1:10" ht="12.75">
      <c r="A1476" s="165" t="s">
        <v>383</v>
      </c>
      <c r="H1476" s="2"/>
      <c r="I1476" s="2"/>
      <c r="J1476" s="2"/>
    </row>
    <row r="1477" spans="7:10" ht="12.75">
      <c r="G1477" s="2"/>
      <c r="H1477" s="2"/>
      <c r="I1477" s="2"/>
      <c r="J1477" s="2"/>
    </row>
    <row r="1478" spans="1:10" ht="12.75">
      <c r="A1478" s="1" t="s">
        <v>384</v>
      </c>
      <c r="H1478" s="2"/>
      <c r="I1478" s="2"/>
      <c r="J1478" s="2"/>
    </row>
    <row r="1479" spans="7:10" ht="12.75">
      <c r="G1479" s="2"/>
      <c r="H1479" s="2"/>
      <c r="I1479" s="2"/>
      <c r="J1479" s="2"/>
    </row>
    <row r="1480" spans="1:10" ht="12.75">
      <c r="A1480" s="1" t="s">
        <v>385</v>
      </c>
      <c r="H1480" s="2"/>
      <c r="I1480" s="2"/>
      <c r="J1480" s="2"/>
    </row>
    <row r="1481" spans="1:10" ht="12.75">
      <c r="A1481" s="165" t="s">
        <v>386</v>
      </c>
      <c r="H1481" s="2"/>
      <c r="I1481" s="2"/>
      <c r="J1481" s="2"/>
    </row>
    <row r="1482" spans="1:10" ht="12.75">
      <c r="A1482" s="165" t="s">
        <v>387</v>
      </c>
      <c r="F1482">
        <v>50</v>
      </c>
      <c r="G1482" t="s">
        <v>991</v>
      </c>
      <c r="H1482" s="2"/>
      <c r="I1482" s="2"/>
      <c r="J1482" s="2"/>
    </row>
    <row r="1483" spans="1:10" ht="12.75">
      <c r="A1483" s="165" t="s">
        <v>388</v>
      </c>
      <c r="F1483">
        <v>50</v>
      </c>
      <c r="G1483" t="s">
        <v>991</v>
      </c>
      <c r="H1483" s="2"/>
      <c r="I1483" s="2"/>
      <c r="J1483" s="2"/>
    </row>
    <row r="1484" spans="1:10" ht="12.75">
      <c r="A1484" s="165" t="s">
        <v>389</v>
      </c>
      <c r="F1484">
        <v>200</v>
      </c>
      <c r="G1484" t="s">
        <v>991</v>
      </c>
      <c r="H1484" s="2"/>
      <c r="I1484" s="2"/>
      <c r="J1484" s="2"/>
    </row>
    <row r="1485" spans="7:10" ht="12.75">
      <c r="G1485" s="2"/>
      <c r="H1485" s="2"/>
      <c r="I1485" s="2"/>
      <c r="J1485" s="2"/>
    </row>
    <row r="1486" spans="1:10" ht="12.75">
      <c r="A1486" t="s">
        <v>390</v>
      </c>
      <c r="G1486" s="2"/>
      <c r="H1486" s="2"/>
      <c r="I1486" s="2"/>
      <c r="J1486" s="2"/>
    </row>
    <row r="1487" spans="1:10" ht="12.75">
      <c r="A1487" t="s">
        <v>391</v>
      </c>
      <c r="G1487" s="2"/>
      <c r="H1487" s="2"/>
      <c r="I1487" s="2"/>
      <c r="J1487" s="2"/>
    </row>
    <row r="1488" spans="7:10" ht="12.75">
      <c r="G1488" s="2"/>
      <c r="H1488" s="2"/>
      <c r="I1488" s="2"/>
      <c r="J1488" s="2"/>
    </row>
    <row r="1489" spans="7:10" ht="12.75">
      <c r="G1489" s="2"/>
      <c r="H1489" s="2"/>
      <c r="I1489" s="2"/>
      <c r="J1489" s="2"/>
    </row>
    <row r="1490" spans="1:10" ht="12.75">
      <c r="A1490" s="165"/>
      <c r="H1490" s="2"/>
      <c r="I1490" s="2"/>
      <c r="J1490" s="2"/>
    </row>
    <row r="1491" spans="8:10" ht="12.75">
      <c r="H1491" s="2"/>
      <c r="I1491" s="2"/>
      <c r="J1491" s="2"/>
    </row>
    <row r="1492" spans="1:10" ht="15.75">
      <c r="A1492" s="103" t="s">
        <v>392</v>
      </c>
      <c r="H1492" s="2"/>
      <c r="I1492" s="2"/>
      <c r="J1492" s="2"/>
    </row>
    <row r="1493" spans="2:10" ht="16.5" thickBot="1">
      <c r="B1493" s="103"/>
      <c r="C1493" s="103"/>
      <c r="H1493" s="2"/>
      <c r="I1493" s="2"/>
      <c r="J1493" s="2"/>
    </row>
    <row r="1494" spans="1:10" ht="13.5" thickBot="1">
      <c r="A1494" s="104" t="s">
        <v>550</v>
      </c>
      <c r="B1494" s="105"/>
      <c r="C1494" s="105"/>
      <c r="D1494" s="106"/>
      <c r="E1494" s="106"/>
      <c r="F1494" s="106"/>
      <c r="G1494" s="7"/>
      <c r="H1494" s="8" t="s">
        <v>551</v>
      </c>
      <c r="I1494" s="8" t="s">
        <v>552</v>
      </c>
      <c r="J1494" s="9"/>
    </row>
    <row r="1495" spans="1:10" ht="16.5" thickTop="1">
      <c r="A1495" s="167" t="s">
        <v>393</v>
      </c>
      <c r="B1495" s="108" t="s">
        <v>394</v>
      </c>
      <c r="C1495" s="109"/>
      <c r="D1495" s="2"/>
      <c r="E1495" s="2"/>
      <c r="F1495" s="2"/>
      <c r="G1495" s="11" t="s">
        <v>553</v>
      </c>
      <c r="H1495" s="12" t="s">
        <v>554</v>
      </c>
      <c r="I1495" s="13" t="s">
        <v>555</v>
      </c>
      <c r="J1495" s="14" t="s">
        <v>556</v>
      </c>
    </row>
    <row r="1496" spans="1:10" ht="12.75">
      <c r="A1496" s="110"/>
      <c r="B1496" s="111"/>
      <c r="C1496" s="112"/>
      <c r="D1496" s="16"/>
      <c r="E1496" s="16"/>
      <c r="F1496" s="16"/>
      <c r="G1496" s="17">
        <v>37950</v>
      </c>
      <c r="H1496" s="18" t="s">
        <v>557</v>
      </c>
      <c r="I1496" s="19" t="s">
        <v>558</v>
      </c>
      <c r="J1496" s="20" t="s">
        <v>559</v>
      </c>
    </row>
    <row r="1497" spans="1:10" ht="13.5" thickBot="1">
      <c r="A1497" s="113" t="s">
        <v>560</v>
      </c>
      <c r="B1497" s="114"/>
      <c r="C1497" s="115"/>
      <c r="D1497" s="116" t="s">
        <v>561</v>
      </c>
      <c r="E1497" s="24"/>
      <c r="F1497" s="24"/>
      <c r="G1497" s="25">
        <v>1</v>
      </c>
      <c r="H1497" s="26">
        <v>2</v>
      </c>
      <c r="I1497" s="27">
        <v>3</v>
      </c>
      <c r="J1497" s="28">
        <v>4</v>
      </c>
    </row>
    <row r="1498" spans="1:10" ht="12.75">
      <c r="A1498" s="118"/>
      <c r="B1498" s="232" t="s">
        <v>669</v>
      </c>
      <c r="C1498" s="119"/>
      <c r="D1498" s="120"/>
      <c r="E1498" s="120"/>
      <c r="F1498" s="120"/>
      <c r="G1498" s="233">
        <f>G1500+G1504</f>
        <v>330</v>
      </c>
      <c r="H1498" s="233">
        <f>H1500+H1504</f>
        <v>0</v>
      </c>
      <c r="I1498" s="233">
        <f>I1500+I1504</f>
        <v>0</v>
      </c>
      <c r="J1498" s="233">
        <f>J1500+J1504</f>
        <v>330</v>
      </c>
    </row>
    <row r="1499" spans="1:10" ht="12.75">
      <c r="A1499" s="42"/>
      <c r="B1499" s="216"/>
      <c r="C1499" s="2"/>
      <c r="D1499" s="2"/>
      <c r="E1499" s="2"/>
      <c r="F1499" s="2"/>
      <c r="G1499" s="45"/>
      <c r="H1499" s="42"/>
      <c r="I1499" s="41"/>
      <c r="J1499" s="38"/>
    </row>
    <row r="1500" spans="1:10" ht="12.75">
      <c r="A1500" s="37">
        <v>642</v>
      </c>
      <c r="B1500" s="290" t="s">
        <v>52</v>
      </c>
      <c r="C1500" s="36"/>
      <c r="D1500" s="2"/>
      <c r="E1500" s="2"/>
      <c r="F1500" s="2"/>
      <c r="G1500" s="173">
        <f>G1501</f>
        <v>300</v>
      </c>
      <c r="H1500" s="173">
        <f>H1501</f>
        <v>0</v>
      </c>
      <c r="I1500" s="173">
        <f>I1501</f>
        <v>0</v>
      </c>
      <c r="J1500" s="173">
        <f>J1501</f>
        <v>300</v>
      </c>
    </row>
    <row r="1501" spans="1:10" ht="12.75">
      <c r="A1501" s="47">
        <v>642002</v>
      </c>
      <c r="B1501" s="214" t="s">
        <v>395</v>
      </c>
      <c r="C1501" s="46"/>
      <c r="D1501" s="2"/>
      <c r="E1501" s="2"/>
      <c r="F1501" s="2"/>
      <c r="G1501" s="45">
        <v>300</v>
      </c>
      <c r="H1501" s="42"/>
      <c r="I1501" s="41"/>
      <c r="J1501" s="38">
        <v>300</v>
      </c>
    </row>
    <row r="1502" spans="1:10" ht="12.75">
      <c r="A1502" s="63"/>
      <c r="B1502" s="256" t="s">
        <v>396</v>
      </c>
      <c r="C1502" s="57"/>
      <c r="D1502" s="2"/>
      <c r="E1502" s="2"/>
      <c r="F1502" s="2"/>
      <c r="G1502" s="45"/>
      <c r="H1502" s="42"/>
      <c r="I1502" s="41"/>
      <c r="J1502" s="38"/>
    </row>
    <row r="1503" spans="1:10" ht="12.75">
      <c r="A1503" s="63"/>
      <c r="B1503" s="256"/>
      <c r="C1503" s="57"/>
      <c r="D1503" s="2"/>
      <c r="E1503" s="2"/>
      <c r="F1503" s="2"/>
      <c r="G1503" s="45"/>
      <c r="H1503" s="42"/>
      <c r="I1503" s="41"/>
      <c r="J1503" s="38"/>
    </row>
    <row r="1504" spans="1:10" ht="15">
      <c r="A1504" s="294">
        <v>641</v>
      </c>
      <c r="B1504" s="295" t="s">
        <v>397</v>
      </c>
      <c r="C1504" s="286"/>
      <c r="D1504" s="100"/>
      <c r="E1504" s="100"/>
      <c r="F1504" s="100"/>
      <c r="G1504" s="173">
        <v>30</v>
      </c>
      <c r="H1504" s="173">
        <f>SUM(H1505)</f>
        <v>0</v>
      </c>
      <c r="I1504" s="173">
        <f>SUM(I1505)</f>
        <v>0</v>
      </c>
      <c r="J1504" s="173">
        <f>SUM(J1505)</f>
        <v>30</v>
      </c>
    </row>
    <row r="1505" spans="1:10" ht="13.5" thickBot="1">
      <c r="A1505" s="150">
        <v>641008</v>
      </c>
      <c r="B1505" s="234" t="s">
        <v>398</v>
      </c>
      <c r="C1505" s="137"/>
      <c r="D1505" s="24"/>
      <c r="E1505" s="24"/>
      <c r="F1505" s="24"/>
      <c r="G1505" s="135">
        <v>30</v>
      </c>
      <c r="H1505" s="70"/>
      <c r="I1505" s="69"/>
      <c r="J1505" s="71">
        <v>30</v>
      </c>
    </row>
    <row r="1506" spans="1:10" ht="12.75">
      <c r="A1506" s="49"/>
      <c r="B1506" s="46"/>
      <c r="C1506" s="46"/>
      <c r="D1506" s="2"/>
      <c r="E1506" s="2"/>
      <c r="F1506" s="2"/>
      <c r="H1506" s="2"/>
      <c r="I1506" s="2"/>
      <c r="J1506" s="2"/>
    </row>
    <row r="1507" spans="8:10" ht="13.5" thickBot="1">
      <c r="H1507" s="2"/>
      <c r="I1507" s="2"/>
      <c r="J1507" s="2"/>
    </row>
    <row r="1508" spans="1:10" ht="13.5" thickBot="1">
      <c r="A1508" s="104" t="s">
        <v>550</v>
      </c>
      <c r="B1508" s="105"/>
      <c r="C1508" s="105"/>
      <c r="D1508" s="106"/>
      <c r="E1508" s="106"/>
      <c r="F1508" s="106"/>
      <c r="G1508" s="7"/>
      <c r="H1508" s="8" t="s">
        <v>551</v>
      </c>
      <c r="I1508" s="8" t="s">
        <v>552</v>
      </c>
      <c r="J1508" s="9"/>
    </row>
    <row r="1509" spans="1:10" ht="16.5" thickTop="1">
      <c r="A1509" s="167" t="s">
        <v>399</v>
      </c>
      <c r="B1509" s="108" t="s">
        <v>400</v>
      </c>
      <c r="C1509" s="109"/>
      <c r="D1509" s="2"/>
      <c r="E1509" s="2"/>
      <c r="F1509" s="2"/>
      <c r="G1509" s="11" t="s">
        <v>553</v>
      </c>
      <c r="H1509" s="12" t="s">
        <v>554</v>
      </c>
      <c r="I1509" s="13" t="s">
        <v>555</v>
      </c>
      <c r="J1509" s="14" t="s">
        <v>556</v>
      </c>
    </row>
    <row r="1510" spans="1:10" ht="12.75">
      <c r="A1510" s="110"/>
      <c r="B1510" s="111"/>
      <c r="C1510" s="112"/>
      <c r="D1510" s="16"/>
      <c r="E1510" s="16"/>
      <c r="F1510" s="16"/>
      <c r="G1510" s="17">
        <v>37950</v>
      </c>
      <c r="H1510" s="18" t="s">
        <v>557</v>
      </c>
      <c r="I1510" s="19" t="s">
        <v>558</v>
      </c>
      <c r="J1510" s="20" t="s">
        <v>559</v>
      </c>
    </row>
    <row r="1511" spans="1:10" ht="13.5" thickBot="1">
      <c r="A1511" s="113" t="s">
        <v>560</v>
      </c>
      <c r="B1511" s="114"/>
      <c r="C1511" s="115"/>
      <c r="D1511" s="116" t="s">
        <v>561</v>
      </c>
      <c r="E1511" s="24"/>
      <c r="F1511" s="24"/>
      <c r="G1511" s="25">
        <v>1</v>
      </c>
      <c r="H1511" s="26">
        <v>2</v>
      </c>
      <c r="I1511" s="27">
        <v>3</v>
      </c>
      <c r="J1511" s="28">
        <v>4</v>
      </c>
    </row>
    <row r="1512" spans="1:10" ht="12.75">
      <c r="A1512" s="235"/>
      <c r="B1512" s="119" t="s">
        <v>669</v>
      </c>
      <c r="C1512" s="119"/>
      <c r="D1512" s="120"/>
      <c r="E1512" s="120"/>
      <c r="F1512" s="120"/>
      <c r="G1512" s="296">
        <v>20</v>
      </c>
      <c r="H1512" s="118">
        <f>SUM(H1514)</f>
        <v>230</v>
      </c>
      <c r="I1512" s="118">
        <f>SUM(I1514)</f>
        <v>40</v>
      </c>
      <c r="J1512" s="118">
        <f>SUM(J1514)</f>
        <v>60</v>
      </c>
    </row>
    <row r="1513" spans="1:10" ht="12.75">
      <c r="A1513" s="237"/>
      <c r="B1513" s="2"/>
      <c r="C1513" s="2"/>
      <c r="D1513" s="2"/>
      <c r="E1513" s="2"/>
      <c r="F1513" s="2"/>
      <c r="G1513" s="45"/>
      <c r="H1513" s="42"/>
      <c r="I1513" s="41"/>
      <c r="J1513" s="38"/>
    </row>
    <row r="1514" spans="1:10" ht="12.75">
      <c r="A1514" s="238">
        <v>642</v>
      </c>
      <c r="B1514" s="241" t="s">
        <v>52</v>
      </c>
      <c r="C1514" s="36"/>
      <c r="D1514" s="2"/>
      <c r="E1514" s="2"/>
      <c r="F1514" s="2"/>
      <c r="G1514" s="48">
        <f>G1515</f>
        <v>20</v>
      </c>
      <c r="H1514" s="48">
        <f>H1515</f>
        <v>230</v>
      </c>
      <c r="I1514" s="48">
        <f>I1515</f>
        <v>40</v>
      </c>
      <c r="J1514" s="48">
        <f>J1515</f>
        <v>60</v>
      </c>
    </row>
    <row r="1515" spans="1:10" ht="12.75">
      <c r="A1515" s="240">
        <v>642002</v>
      </c>
      <c r="B1515" s="242" t="s">
        <v>401</v>
      </c>
      <c r="C1515" s="46"/>
      <c r="D1515" s="2"/>
      <c r="E1515" s="2"/>
      <c r="F1515" s="2"/>
      <c r="G1515" s="45">
        <v>20</v>
      </c>
      <c r="H1515" s="42">
        <v>230</v>
      </c>
      <c r="I1515" s="41">
        <v>40</v>
      </c>
      <c r="J1515" s="38">
        <f>G1515+I1515</f>
        <v>60</v>
      </c>
    </row>
    <row r="1516" spans="1:10" ht="13.5" thickBot="1">
      <c r="A1516" s="297"/>
      <c r="B1516" s="161" t="s">
        <v>402</v>
      </c>
      <c r="C1516" s="162"/>
      <c r="D1516" s="24"/>
      <c r="E1516" s="24"/>
      <c r="F1516" s="24"/>
      <c r="G1516" s="135"/>
      <c r="H1516" s="70"/>
      <c r="I1516" s="69"/>
      <c r="J1516" s="71"/>
    </row>
    <row r="1517" spans="1:10" ht="12.75">
      <c r="A1517" s="49"/>
      <c r="B1517" s="153"/>
      <c r="C1517" s="57"/>
      <c r="D1517" s="2"/>
      <c r="E1517" s="2"/>
      <c r="F1517" s="2"/>
      <c r="G1517" s="2"/>
      <c r="H1517" s="2"/>
      <c r="I1517" s="2"/>
      <c r="J1517" s="2"/>
    </row>
    <row r="1518" spans="1:10" ht="12.75">
      <c r="A1518" s="36" t="s">
        <v>911</v>
      </c>
      <c r="B1518" s="298"/>
      <c r="C1518" s="299"/>
      <c r="D1518" s="36"/>
      <c r="E1518" s="36"/>
      <c r="F1518" s="36"/>
      <c r="G1518" s="36"/>
      <c r="H1518" s="36"/>
      <c r="I1518" s="36"/>
      <c r="J1518" s="36"/>
    </row>
    <row r="1519" spans="1:10" ht="12.75">
      <c r="A1519" s="49"/>
      <c r="B1519" s="153"/>
      <c r="C1519" s="57"/>
      <c r="D1519" s="2"/>
      <c r="E1519" s="2"/>
      <c r="F1519" s="2"/>
      <c r="G1519" s="2"/>
      <c r="H1519" s="2"/>
      <c r="I1519" s="2"/>
      <c r="J1519" s="2"/>
    </row>
    <row r="1520" spans="1:10" ht="12.75">
      <c r="A1520" s="100" t="s">
        <v>403</v>
      </c>
      <c r="B1520" s="153"/>
      <c r="C1520" s="57"/>
      <c r="D1520" s="2"/>
      <c r="E1520" s="2"/>
      <c r="F1520" s="2"/>
      <c r="G1520" s="2"/>
      <c r="H1520" s="2"/>
      <c r="I1520" s="2"/>
      <c r="J1520" s="2"/>
    </row>
    <row r="1521" spans="1:10" ht="12.75">
      <c r="A1521" t="s">
        <v>404</v>
      </c>
      <c r="B1521" s="153"/>
      <c r="C1521" s="57"/>
      <c r="D1521" s="2"/>
      <c r="E1521" s="2"/>
      <c r="F1521" s="2"/>
      <c r="G1521" s="2"/>
      <c r="H1521" s="2"/>
      <c r="I1521" s="2"/>
      <c r="J1521" s="2"/>
    </row>
    <row r="1522" spans="2:10" ht="12.75">
      <c r="B1522" s="153"/>
      <c r="C1522" s="57"/>
      <c r="D1522" s="2"/>
      <c r="E1522" s="2"/>
      <c r="F1522" s="2"/>
      <c r="G1522" s="2"/>
      <c r="H1522" s="2"/>
      <c r="I1522" s="2"/>
      <c r="J1522" s="2"/>
    </row>
    <row r="1523" spans="2:10" ht="12.75">
      <c r="B1523" s="153"/>
      <c r="C1523" s="57"/>
      <c r="D1523" s="2"/>
      <c r="E1523" s="2"/>
      <c r="F1523" s="2"/>
      <c r="G1523" s="2"/>
      <c r="H1523" s="2"/>
      <c r="I1523" s="2"/>
      <c r="J1523" s="2"/>
    </row>
    <row r="1524" spans="2:10" ht="12.75">
      <c r="B1524" s="153"/>
      <c r="C1524" s="57"/>
      <c r="D1524" s="2"/>
      <c r="E1524" s="2"/>
      <c r="F1524" s="2"/>
      <c r="G1524" s="2"/>
      <c r="H1524" s="2"/>
      <c r="I1524" s="2"/>
      <c r="J1524" s="2"/>
    </row>
    <row r="1525" spans="2:10" ht="12.75">
      <c r="B1525" s="153"/>
      <c r="C1525" s="57"/>
      <c r="D1525" s="2"/>
      <c r="E1525" s="2"/>
      <c r="F1525" s="2"/>
      <c r="G1525" s="2"/>
      <c r="H1525" s="2"/>
      <c r="I1525" s="2"/>
      <c r="J1525" s="2"/>
    </row>
    <row r="1526" spans="2:10" ht="12.75">
      <c r="B1526" s="153"/>
      <c r="C1526" s="57"/>
      <c r="D1526" s="2"/>
      <c r="E1526" s="2"/>
      <c r="F1526" s="2"/>
      <c r="G1526" s="2"/>
      <c r="H1526" s="2"/>
      <c r="I1526" s="2"/>
      <c r="J1526" s="2"/>
    </row>
    <row r="1527" spans="2:10" ht="12.75">
      <c r="B1527" s="153"/>
      <c r="C1527" s="57"/>
      <c r="D1527" s="2"/>
      <c r="E1527" s="2"/>
      <c r="F1527" s="2"/>
      <c r="G1527" s="2"/>
      <c r="H1527" s="2"/>
      <c r="I1527" s="2"/>
      <c r="J1527" s="2"/>
    </row>
    <row r="1528" spans="2:10" ht="12.75">
      <c r="B1528" s="153"/>
      <c r="C1528" s="57"/>
      <c r="D1528" s="2"/>
      <c r="E1528" s="2"/>
      <c r="F1528" s="2"/>
      <c r="G1528" s="2"/>
      <c r="H1528" s="2"/>
      <c r="I1528" s="2"/>
      <c r="J1528" s="2"/>
    </row>
    <row r="1529" spans="2:10" ht="12.75">
      <c r="B1529" s="153"/>
      <c r="C1529" s="57"/>
      <c r="D1529" s="2"/>
      <c r="E1529" s="2"/>
      <c r="F1529" s="2"/>
      <c r="G1529" s="2"/>
      <c r="H1529" s="2"/>
      <c r="I1529" s="2"/>
      <c r="J1529" s="2"/>
    </row>
    <row r="1530" spans="2:10" ht="12.75">
      <c r="B1530" s="153"/>
      <c r="C1530" s="57"/>
      <c r="D1530" s="2"/>
      <c r="E1530" s="2"/>
      <c r="F1530" s="2"/>
      <c r="G1530" s="2"/>
      <c r="H1530" s="2"/>
      <c r="I1530" s="2"/>
      <c r="J1530" s="2"/>
    </row>
    <row r="1531" spans="2:10" ht="12.75">
      <c r="B1531" s="153"/>
      <c r="C1531" s="57"/>
      <c r="D1531" s="2"/>
      <c r="E1531" s="2"/>
      <c r="F1531" s="2"/>
      <c r="G1531" s="2"/>
      <c r="H1531" s="2"/>
      <c r="I1531" s="2"/>
      <c r="J1531" s="2"/>
    </row>
    <row r="1532" spans="2:10" ht="12.75">
      <c r="B1532" s="153"/>
      <c r="C1532" s="57"/>
      <c r="D1532" s="2"/>
      <c r="E1532" s="2"/>
      <c r="F1532" s="2"/>
      <c r="G1532" s="2"/>
      <c r="H1532" s="2"/>
      <c r="I1532" s="2"/>
      <c r="J1532" s="2"/>
    </row>
    <row r="1533" spans="2:10" ht="12.75">
      <c r="B1533" s="153"/>
      <c r="C1533" s="57"/>
      <c r="D1533" s="2"/>
      <c r="E1533" s="2"/>
      <c r="F1533" s="2"/>
      <c r="G1533" s="2"/>
      <c r="H1533" s="2"/>
      <c r="I1533" s="2"/>
      <c r="J1533" s="2"/>
    </row>
    <row r="1534" spans="2:10" ht="12.75">
      <c r="B1534" s="153"/>
      <c r="C1534" s="57"/>
      <c r="D1534" s="2"/>
      <c r="E1534" s="2"/>
      <c r="F1534" s="2"/>
      <c r="G1534" s="2"/>
      <c r="H1534" s="2"/>
      <c r="I1534" s="2"/>
      <c r="J1534" s="2"/>
    </row>
    <row r="1535" spans="2:10" ht="13.5" thickBot="1">
      <c r="B1535" s="153"/>
      <c r="C1535" s="57"/>
      <c r="D1535" s="2"/>
      <c r="E1535" s="2"/>
      <c r="F1535" s="2"/>
      <c r="G1535" s="2"/>
      <c r="H1535" s="2"/>
      <c r="I1535" s="2"/>
      <c r="J1535" s="2"/>
    </row>
    <row r="1536" spans="1:10" ht="13.5" thickBot="1">
      <c r="A1536" s="104" t="s">
        <v>550</v>
      </c>
      <c r="B1536" s="105"/>
      <c r="C1536" s="105"/>
      <c r="D1536" s="106"/>
      <c r="E1536" s="106"/>
      <c r="F1536" s="106"/>
      <c r="G1536" s="7"/>
      <c r="H1536" s="8" t="s">
        <v>551</v>
      </c>
      <c r="I1536" s="8" t="s">
        <v>552</v>
      </c>
      <c r="J1536" s="9"/>
    </row>
    <row r="1537" spans="1:10" ht="16.5" thickTop="1">
      <c r="A1537" s="167" t="s">
        <v>405</v>
      </c>
      <c r="B1537" s="108" t="s">
        <v>406</v>
      </c>
      <c r="C1537" s="109"/>
      <c r="D1537" s="2"/>
      <c r="E1537" s="2"/>
      <c r="F1537" s="2"/>
      <c r="G1537" s="11" t="s">
        <v>553</v>
      </c>
      <c r="H1537" s="12" t="s">
        <v>554</v>
      </c>
      <c r="I1537" s="13" t="s">
        <v>555</v>
      </c>
      <c r="J1537" s="14" t="s">
        <v>556</v>
      </c>
    </row>
    <row r="1538" spans="1:10" ht="12.75">
      <c r="A1538" s="110"/>
      <c r="B1538" s="111"/>
      <c r="C1538" s="112"/>
      <c r="D1538" s="16"/>
      <c r="E1538" s="16"/>
      <c r="F1538" s="16"/>
      <c r="G1538" s="17">
        <v>37950</v>
      </c>
      <c r="H1538" s="18" t="s">
        <v>557</v>
      </c>
      <c r="I1538" s="19" t="s">
        <v>558</v>
      </c>
      <c r="J1538" s="20" t="s">
        <v>559</v>
      </c>
    </row>
    <row r="1539" spans="1:10" ht="13.5" thickBot="1">
      <c r="A1539" s="113" t="s">
        <v>560</v>
      </c>
      <c r="B1539" s="114"/>
      <c r="C1539" s="115"/>
      <c r="D1539" s="300" t="s">
        <v>561</v>
      </c>
      <c r="E1539" s="24"/>
      <c r="F1539" s="24"/>
      <c r="G1539" s="25">
        <v>1</v>
      </c>
      <c r="H1539" s="26">
        <v>2</v>
      </c>
      <c r="I1539" s="27">
        <v>3</v>
      </c>
      <c r="J1539" s="28">
        <v>4</v>
      </c>
    </row>
    <row r="1540" spans="1:10" ht="12.75">
      <c r="A1540" s="301"/>
      <c r="B1540" s="302" t="s">
        <v>669</v>
      </c>
      <c r="C1540" s="303"/>
      <c r="D1540" s="120"/>
      <c r="E1540" s="120"/>
      <c r="F1540" s="120"/>
      <c r="G1540" s="304">
        <f>G1542+G1549+G1557+G1564+G1568</f>
        <v>236440</v>
      </c>
      <c r="H1540" s="304">
        <f>H1542+H1549+H1557+H1564+H1568</f>
        <v>493</v>
      </c>
      <c r="I1540" s="304">
        <f>I1542+I1549+I1557+I1564+I1568</f>
        <v>493</v>
      </c>
      <c r="J1540" s="304">
        <f>J1542+J1549+J1557+J1564+J1568</f>
        <v>236933</v>
      </c>
    </row>
    <row r="1541" spans="1:10" ht="12.75">
      <c r="A1541" s="305"/>
      <c r="B1541" s="306"/>
      <c r="C1541" s="307"/>
      <c r="D1541" s="2"/>
      <c r="E1541" s="2"/>
      <c r="F1541" s="2"/>
      <c r="G1541" s="45"/>
      <c r="H1541" s="2"/>
      <c r="I1541" s="41"/>
      <c r="J1541" s="38"/>
    </row>
    <row r="1542" spans="1:10" ht="15">
      <c r="A1542" s="308" t="s">
        <v>407</v>
      </c>
      <c r="B1542" s="309" t="s">
        <v>408</v>
      </c>
      <c r="C1542" s="310"/>
      <c r="D1542" s="100"/>
      <c r="E1542" s="100"/>
      <c r="F1542" s="100"/>
      <c r="G1542" s="124">
        <f>SUM(G1543:G1547)</f>
        <v>49790</v>
      </c>
      <c r="H1542" s="124">
        <f>SUM(H1543:H1547)</f>
        <v>443</v>
      </c>
      <c r="I1542" s="124">
        <f>SUM(I1543:I1547)</f>
        <v>443</v>
      </c>
      <c r="J1542" s="124">
        <f>SUM(J1543:J1547)</f>
        <v>50233</v>
      </c>
    </row>
    <row r="1543" spans="1:10" ht="12.75">
      <c r="A1543" s="311">
        <v>630</v>
      </c>
      <c r="B1543" s="312" t="s">
        <v>997</v>
      </c>
      <c r="C1543" s="80"/>
      <c r="D1543" s="2"/>
      <c r="E1543" s="2"/>
      <c r="F1543" s="2"/>
      <c r="G1543" s="68">
        <v>9305</v>
      </c>
      <c r="H1543" s="2">
        <f>431+12</f>
        <v>443</v>
      </c>
      <c r="I1543" s="41">
        <v>443</v>
      </c>
      <c r="J1543" s="68">
        <f>G1543+I1543</f>
        <v>9748</v>
      </c>
    </row>
    <row r="1544" spans="1:10" ht="12.75">
      <c r="A1544" s="42">
        <v>642002</v>
      </c>
      <c r="B1544" s="42" t="s">
        <v>409</v>
      </c>
      <c r="C1544" s="80"/>
      <c r="D1544" s="2"/>
      <c r="E1544" s="2"/>
      <c r="F1544" s="2"/>
      <c r="G1544" s="68">
        <v>37630</v>
      </c>
      <c r="H1544" s="2"/>
      <c r="I1544" s="41"/>
      <c r="J1544" s="68">
        <v>37630</v>
      </c>
    </row>
    <row r="1545" spans="1:10" ht="12.75">
      <c r="A1545" s="42">
        <v>642013</v>
      </c>
      <c r="B1545" s="42" t="s">
        <v>410</v>
      </c>
      <c r="C1545" s="80"/>
      <c r="D1545" s="2"/>
      <c r="E1545" s="2"/>
      <c r="F1545" s="2"/>
      <c r="G1545" s="68">
        <v>105</v>
      </c>
      <c r="H1545" s="2"/>
      <c r="I1545" s="41"/>
      <c r="J1545" s="68">
        <v>105</v>
      </c>
    </row>
    <row r="1546" spans="1:10" ht="12.75">
      <c r="A1546" s="42">
        <v>717002</v>
      </c>
      <c r="B1546" s="42" t="s">
        <v>411</v>
      </c>
      <c r="C1546" s="80"/>
      <c r="D1546" s="2"/>
      <c r="E1546" s="2"/>
      <c r="F1546" s="2"/>
      <c r="G1546" s="68">
        <v>2750</v>
      </c>
      <c r="H1546" s="2"/>
      <c r="I1546" s="41"/>
      <c r="J1546" s="68">
        <v>2750</v>
      </c>
    </row>
    <row r="1547" spans="1:10" ht="12.75">
      <c r="A1547" s="42">
        <v>722003</v>
      </c>
      <c r="B1547" s="42" t="s">
        <v>412</v>
      </c>
      <c r="C1547" s="80"/>
      <c r="D1547" s="2"/>
      <c r="E1547" s="2"/>
      <c r="F1547" s="2"/>
      <c r="G1547" s="68">
        <v>0</v>
      </c>
      <c r="H1547" s="2"/>
      <c r="I1547" s="41"/>
      <c r="J1547" s="68">
        <v>0</v>
      </c>
    </row>
    <row r="1548" spans="1:10" ht="12.75">
      <c r="A1548" s="313"/>
      <c r="B1548" s="314"/>
      <c r="C1548" s="80"/>
      <c r="D1548" s="2"/>
      <c r="E1548" s="2"/>
      <c r="F1548" s="2"/>
      <c r="G1548" s="45"/>
      <c r="H1548" s="2"/>
      <c r="I1548" s="41"/>
      <c r="J1548" s="45"/>
    </row>
    <row r="1549" spans="1:10" ht="15">
      <c r="A1549" s="308" t="s">
        <v>413</v>
      </c>
      <c r="B1549" s="309" t="s">
        <v>414</v>
      </c>
      <c r="C1549" s="315"/>
      <c r="D1549" s="100"/>
      <c r="E1549" s="100"/>
      <c r="F1549" s="100"/>
      <c r="G1549" s="124">
        <f>SUM(G1550:G1555)</f>
        <v>165130</v>
      </c>
      <c r="H1549" s="124">
        <f>SUM(H1550:H1555)</f>
        <v>11</v>
      </c>
      <c r="I1549" s="124">
        <f>SUM(I1550:I1555)</f>
        <v>11</v>
      </c>
      <c r="J1549" s="124">
        <f>SUM(J1550:J1555)</f>
        <v>165141</v>
      </c>
    </row>
    <row r="1550" spans="1:10" ht="12.75">
      <c r="A1550" s="311">
        <v>630</v>
      </c>
      <c r="B1550" s="312" t="s">
        <v>997</v>
      </c>
      <c r="C1550" s="80"/>
      <c r="D1550" s="2"/>
      <c r="E1550" s="2"/>
      <c r="F1550" s="2"/>
      <c r="G1550" s="68">
        <v>25010</v>
      </c>
      <c r="H1550" s="2">
        <v>11</v>
      </c>
      <c r="I1550" s="41">
        <v>11</v>
      </c>
      <c r="J1550" s="68">
        <f>G1550+I1550</f>
        <v>25021</v>
      </c>
    </row>
    <row r="1551" spans="1:10" ht="12.75">
      <c r="A1551" s="311">
        <v>642002</v>
      </c>
      <c r="B1551" s="312" t="s">
        <v>409</v>
      </c>
      <c r="C1551" s="80"/>
      <c r="D1551" s="2"/>
      <c r="E1551" s="2"/>
      <c r="F1551" s="2"/>
      <c r="G1551" s="68">
        <v>132325</v>
      </c>
      <c r="H1551" s="2"/>
      <c r="I1551" s="41"/>
      <c r="J1551" s="68">
        <v>132325</v>
      </c>
    </row>
    <row r="1552" spans="1:10" ht="12.75">
      <c r="A1552" s="42">
        <v>642004</v>
      </c>
      <c r="B1552" s="42" t="s">
        <v>415</v>
      </c>
      <c r="C1552" s="2"/>
      <c r="D1552" s="2"/>
      <c r="E1552" s="2"/>
      <c r="F1552" s="2"/>
      <c r="G1552" s="68">
        <v>7265</v>
      </c>
      <c r="H1552" s="2"/>
      <c r="I1552" s="41"/>
      <c r="J1552" s="68">
        <v>7265</v>
      </c>
    </row>
    <row r="1553" spans="1:10" ht="12.75">
      <c r="A1553" s="42">
        <v>642002</v>
      </c>
      <c r="B1553" s="42" t="s">
        <v>416</v>
      </c>
      <c r="C1553" s="2"/>
      <c r="D1553" s="2"/>
      <c r="E1553" s="2"/>
      <c r="F1553" s="2"/>
      <c r="G1553" s="45">
        <v>0</v>
      </c>
      <c r="H1553" s="2"/>
      <c r="I1553" s="41"/>
      <c r="J1553" s="45">
        <v>0</v>
      </c>
    </row>
    <row r="1554" spans="1:10" ht="12.75">
      <c r="A1554" s="42">
        <v>642013</v>
      </c>
      <c r="B1554" s="42" t="s">
        <v>410</v>
      </c>
      <c r="C1554" s="2"/>
      <c r="D1554" s="2"/>
      <c r="E1554" s="2"/>
      <c r="F1554" s="2"/>
      <c r="G1554" s="45">
        <v>530</v>
      </c>
      <c r="H1554" s="2"/>
      <c r="I1554" s="41"/>
      <c r="J1554" s="45">
        <v>530</v>
      </c>
    </row>
    <row r="1555" spans="1:10" ht="12.75">
      <c r="A1555" s="42">
        <v>722003</v>
      </c>
      <c r="B1555" s="42" t="s">
        <v>412</v>
      </c>
      <c r="C1555" s="2"/>
      <c r="D1555" s="2"/>
      <c r="E1555" s="2"/>
      <c r="F1555" s="2"/>
      <c r="G1555" s="45">
        <v>0</v>
      </c>
      <c r="H1555" s="2"/>
      <c r="I1555" s="41"/>
      <c r="J1555" s="45">
        <v>0</v>
      </c>
    </row>
    <row r="1556" spans="1:10" ht="12.75">
      <c r="A1556" s="42"/>
      <c r="B1556" s="42"/>
      <c r="C1556" s="2"/>
      <c r="D1556" s="2"/>
      <c r="E1556" s="2"/>
      <c r="F1556" s="2"/>
      <c r="G1556" s="45"/>
      <c r="H1556" s="2"/>
      <c r="I1556" s="41"/>
      <c r="J1556" s="45"/>
    </row>
    <row r="1557" spans="1:10" ht="15">
      <c r="A1557" s="316" t="s">
        <v>417</v>
      </c>
      <c r="B1557" s="309" t="s">
        <v>418</v>
      </c>
      <c r="C1557" s="317"/>
      <c r="D1557" s="100"/>
      <c r="E1557" s="100"/>
      <c r="F1557" s="100"/>
      <c r="G1557" s="124">
        <f>SUM(G1559:G1562)</f>
        <v>14585</v>
      </c>
      <c r="H1557" s="124">
        <f>SUM(H1559:H1562)</f>
        <v>0</v>
      </c>
      <c r="I1557" s="124">
        <f>SUM(I1559:I1562)</f>
        <v>0</v>
      </c>
      <c r="J1557" s="124">
        <f>SUM(J1559:J1562)</f>
        <v>14585</v>
      </c>
    </row>
    <row r="1558" spans="1:10" ht="12.75">
      <c r="A1558" s="311">
        <v>642005</v>
      </c>
      <c r="B1558" s="312" t="s">
        <v>419</v>
      </c>
      <c r="C1558" s="318"/>
      <c r="D1558" s="2"/>
      <c r="E1558" s="2"/>
      <c r="F1558" s="2"/>
      <c r="G1558" s="68">
        <f>SUM(G1559:G1560)</f>
        <v>3375</v>
      </c>
      <c r="H1558" s="2"/>
      <c r="I1558" s="41"/>
      <c r="J1558" s="68">
        <f>SUM(J1559:J1560)</f>
        <v>3375</v>
      </c>
    </row>
    <row r="1559" spans="1:10" ht="12.75">
      <c r="A1559" s="311"/>
      <c r="B1559" s="319" t="s">
        <v>420</v>
      </c>
      <c r="C1559" s="318"/>
      <c r="D1559" s="2"/>
      <c r="E1559" s="2"/>
      <c r="F1559" s="2"/>
      <c r="G1559" s="68">
        <v>1405</v>
      </c>
      <c r="H1559" s="2"/>
      <c r="I1559" s="41"/>
      <c r="J1559" s="68">
        <v>1405</v>
      </c>
    </row>
    <row r="1560" spans="1:10" ht="12.75">
      <c r="A1560" s="311"/>
      <c r="B1560" s="319" t="s">
        <v>421</v>
      </c>
      <c r="C1560" s="318"/>
      <c r="D1560" s="2"/>
      <c r="E1560" s="2"/>
      <c r="F1560" s="2"/>
      <c r="G1560" s="68">
        <v>1970</v>
      </c>
      <c r="H1560" s="2"/>
      <c r="I1560" s="41"/>
      <c r="J1560" s="68">
        <v>1970</v>
      </c>
    </row>
    <row r="1561" spans="1:10" ht="12.75">
      <c r="A1561" s="311">
        <v>630</v>
      </c>
      <c r="B1561" s="312" t="s">
        <v>422</v>
      </c>
      <c r="C1561" s="318"/>
      <c r="D1561" s="2"/>
      <c r="E1561" s="2"/>
      <c r="F1561" s="2"/>
      <c r="G1561" s="68">
        <v>1040</v>
      </c>
      <c r="H1561" s="2"/>
      <c r="I1561" s="41"/>
      <c r="J1561" s="68">
        <v>1040</v>
      </c>
    </row>
    <row r="1562" spans="1:10" ht="12.75">
      <c r="A1562" s="311">
        <v>642002</v>
      </c>
      <c r="B1562" s="312" t="s">
        <v>409</v>
      </c>
      <c r="C1562" s="318"/>
      <c r="D1562" s="2"/>
      <c r="E1562" s="2"/>
      <c r="F1562" s="2"/>
      <c r="G1562" s="68">
        <v>10170</v>
      </c>
      <c r="H1562" s="2"/>
      <c r="I1562" s="41"/>
      <c r="J1562" s="68">
        <v>10170</v>
      </c>
    </row>
    <row r="1563" spans="1:10" ht="12.75">
      <c r="A1563" s="311"/>
      <c r="B1563" s="312"/>
      <c r="C1563" s="318"/>
      <c r="D1563" s="2"/>
      <c r="E1563" s="2"/>
      <c r="F1563" s="2"/>
      <c r="G1563" s="45"/>
      <c r="H1563" s="2"/>
      <c r="I1563" s="41"/>
      <c r="J1563" s="45"/>
    </row>
    <row r="1564" spans="1:10" ht="15">
      <c r="A1564" s="316" t="s">
        <v>423</v>
      </c>
      <c r="B1564" s="309" t="s">
        <v>424</v>
      </c>
      <c r="C1564" s="320"/>
      <c r="D1564" s="100"/>
      <c r="E1564" s="100"/>
      <c r="F1564" s="100"/>
      <c r="G1564" s="124">
        <f>SUM(G1565:G1566)</f>
        <v>3170</v>
      </c>
      <c r="H1564" s="124">
        <f>SUM(H1565:H1566)</f>
        <v>0</v>
      </c>
      <c r="I1564" s="124">
        <f>SUM(I1565:I1566)</f>
        <v>0</v>
      </c>
      <c r="J1564" s="124">
        <f>SUM(J1565:J1566)</f>
        <v>3170</v>
      </c>
    </row>
    <row r="1565" spans="1:10" ht="12.75">
      <c r="A1565" s="321">
        <v>642002</v>
      </c>
      <c r="B1565" s="312" t="s">
        <v>425</v>
      </c>
      <c r="C1565" s="318"/>
      <c r="D1565" s="2"/>
      <c r="E1565" s="2"/>
      <c r="F1565" s="2"/>
      <c r="G1565" s="68">
        <v>2480</v>
      </c>
      <c r="H1565" s="2"/>
      <c r="I1565" s="41"/>
      <c r="J1565" s="68">
        <v>2480</v>
      </c>
    </row>
    <row r="1566" spans="1:10" ht="12.75">
      <c r="A1566" s="321">
        <v>630</v>
      </c>
      <c r="B1566" s="312" t="s">
        <v>426</v>
      </c>
      <c r="C1566" s="318"/>
      <c r="D1566" s="2"/>
      <c r="E1566" s="2"/>
      <c r="F1566" s="2"/>
      <c r="G1566" s="45">
        <v>690</v>
      </c>
      <c r="H1566" s="2"/>
      <c r="I1566" s="41"/>
      <c r="J1566" s="45">
        <v>690</v>
      </c>
    </row>
    <row r="1567" spans="1:10" ht="12.75">
      <c r="A1567" s="321"/>
      <c r="B1567" s="319"/>
      <c r="C1567" s="318"/>
      <c r="D1567" s="2"/>
      <c r="E1567" s="2"/>
      <c r="F1567" s="2"/>
      <c r="G1567" s="45"/>
      <c r="H1567" s="2"/>
      <c r="I1567" s="41"/>
      <c r="J1567" s="45"/>
    </row>
    <row r="1568" spans="1:10" ht="15">
      <c r="A1568" s="316" t="s">
        <v>427</v>
      </c>
      <c r="B1568" s="309" t="s">
        <v>428</v>
      </c>
      <c r="C1568" s="317"/>
      <c r="D1568" s="322"/>
      <c r="E1568" s="322"/>
      <c r="F1568" s="322"/>
      <c r="G1568" s="323">
        <f>SUM(G1569:G1571)</f>
        <v>3765</v>
      </c>
      <c r="H1568" s="323">
        <f>SUM(H1569:H1571)</f>
        <v>39</v>
      </c>
      <c r="I1568" s="323">
        <f>SUM(I1569:I1571)</f>
        <v>39</v>
      </c>
      <c r="J1568" s="323">
        <f>SUM(J1569:J1571)</f>
        <v>3804</v>
      </c>
    </row>
    <row r="1569" spans="1:10" ht="12.75">
      <c r="A1569" s="321">
        <v>630</v>
      </c>
      <c r="B1569" s="312" t="s">
        <v>426</v>
      </c>
      <c r="C1569" s="318"/>
      <c r="D1569" s="2"/>
      <c r="E1569" s="2"/>
      <c r="F1569" s="2"/>
      <c r="G1569" s="68">
        <v>1110</v>
      </c>
      <c r="H1569" s="2">
        <v>39</v>
      </c>
      <c r="I1569" s="41">
        <v>39</v>
      </c>
      <c r="J1569" s="68">
        <f>G1569+I1569</f>
        <v>1149</v>
      </c>
    </row>
    <row r="1570" spans="1:10" ht="12.75">
      <c r="A1570" s="321">
        <v>642002</v>
      </c>
      <c r="B1570" s="312" t="s">
        <v>429</v>
      </c>
      <c r="C1570" s="324"/>
      <c r="D1570" s="2"/>
      <c r="E1570" s="2"/>
      <c r="F1570" s="2"/>
      <c r="G1570" s="68">
        <v>2560</v>
      </c>
      <c r="H1570" s="2"/>
      <c r="I1570" s="41"/>
      <c r="J1570" s="68">
        <v>2560</v>
      </c>
    </row>
    <row r="1571" spans="1:10" ht="13.5" thickBot="1">
      <c r="A1571" s="325"/>
      <c r="B1571" s="326" t="s">
        <v>430</v>
      </c>
      <c r="C1571" s="28"/>
      <c r="D1571" s="24"/>
      <c r="E1571" s="24"/>
      <c r="F1571" s="24"/>
      <c r="G1571" s="135">
        <v>95</v>
      </c>
      <c r="H1571" s="24"/>
      <c r="I1571" s="69"/>
      <c r="J1571" s="135">
        <v>95</v>
      </c>
    </row>
    <row r="1572" spans="8:10" ht="12.75">
      <c r="H1572" s="2"/>
      <c r="I1572" s="2"/>
      <c r="J1572" s="2"/>
    </row>
    <row r="1573" spans="1:10" ht="12.75">
      <c r="A1573" s="164" t="s">
        <v>802</v>
      </c>
      <c r="H1573" s="2"/>
      <c r="I1573" s="2"/>
      <c r="J1573" s="2"/>
    </row>
    <row r="1574" spans="1:10" ht="12.75">
      <c r="A1574" t="s">
        <v>431</v>
      </c>
      <c r="H1574" s="2"/>
      <c r="I1574" s="2"/>
      <c r="J1574" s="2"/>
    </row>
    <row r="1575" spans="1:10" ht="12.75">
      <c r="A1575" t="s">
        <v>432</v>
      </c>
      <c r="H1575" s="2"/>
      <c r="I1575" s="2"/>
      <c r="J1575" s="2"/>
    </row>
    <row r="1576" spans="8:10" ht="12.75">
      <c r="H1576" s="2"/>
      <c r="I1576" s="2"/>
      <c r="J1576" s="2"/>
    </row>
    <row r="1577" spans="8:10" ht="12.75">
      <c r="H1577" s="2"/>
      <c r="I1577" s="2"/>
      <c r="J1577" s="2"/>
    </row>
    <row r="1578" spans="1:10" ht="15.75">
      <c r="A1578" s="103" t="s">
        <v>433</v>
      </c>
      <c r="B1578" s="103"/>
      <c r="C1578" s="103"/>
      <c r="H1578" s="2"/>
      <c r="I1578" s="2"/>
      <c r="J1578" s="2"/>
    </row>
    <row r="1579" spans="1:10" ht="16.5" thickBot="1">
      <c r="A1579" s="103"/>
      <c r="B1579" s="103"/>
      <c r="C1579" s="103"/>
      <c r="H1579" s="2"/>
      <c r="I1579" s="2"/>
      <c r="J1579" s="2"/>
    </row>
    <row r="1580" spans="1:10" ht="13.5" thickBot="1">
      <c r="A1580" s="104" t="s">
        <v>550</v>
      </c>
      <c r="B1580" s="105"/>
      <c r="C1580" s="105"/>
      <c r="D1580" s="106"/>
      <c r="E1580" s="106"/>
      <c r="F1580" s="106"/>
      <c r="G1580" s="7"/>
      <c r="H1580" s="8" t="s">
        <v>551</v>
      </c>
      <c r="I1580" s="8" t="s">
        <v>552</v>
      </c>
      <c r="J1580" s="9"/>
    </row>
    <row r="1581" spans="1:10" ht="16.5" thickTop="1">
      <c r="A1581" s="107" t="s">
        <v>434</v>
      </c>
      <c r="B1581" s="108" t="s">
        <v>435</v>
      </c>
      <c r="C1581" s="109"/>
      <c r="D1581" s="2"/>
      <c r="E1581" s="2"/>
      <c r="F1581" s="2"/>
      <c r="G1581" s="11" t="s">
        <v>553</v>
      </c>
      <c r="H1581" s="12" t="s">
        <v>554</v>
      </c>
      <c r="I1581" s="13" t="s">
        <v>555</v>
      </c>
      <c r="J1581" s="14" t="s">
        <v>556</v>
      </c>
    </row>
    <row r="1582" spans="1:10" ht="12.75">
      <c r="A1582" s="110"/>
      <c r="B1582" s="111"/>
      <c r="C1582" s="112"/>
      <c r="D1582" s="16"/>
      <c r="E1582" s="16"/>
      <c r="F1582" s="16"/>
      <c r="G1582" s="17">
        <v>37950</v>
      </c>
      <c r="H1582" s="18" t="s">
        <v>557</v>
      </c>
      <c r="I1582" s="19" t="s">
        <v>558</v>
      </c>
      <c r="J1582" s="20" t="s">
        <v>559</v>
      </c>
    </row>
    <row r="1583" spans="1:10" ht="13.5" thickBot="1">
      <c r="A1583" s="113" t="s">
        <v>560</v>
      </c>
      <c r="B1583" s="114"/>
      <c r="C1583" s="115"/>
      <c r="D1583" s="300" t="s">
        <v>561</v>
      </c>
      <c r="E1583" s="24"/>
      <c r="F1583" s="24"/>
      <c r="G1583" s="25">
        <v>1</v>
      </c>
      <c r="H1583" s="26">
        <v>2</v>
      </c>
      <c r="I1583" s="27">
        <v>3</v>
      </c>
      <c r="J1583" s="28">
        <v>4</v>
      </c>
    </row>
    <row r="1584" spans="1:10" ht="12.75">
      <c r="A1584" s="235"/>
      <c r="B1584" s="119" t="s">
        <v>669</v>
      </c>
      <c r="C1584" s="119"/>
      <c r="D1584" s="120"/>
      <c r="E1584" s="120"/>
      <c r="F1584" s="120"/>
      <c r="G1584" s="233">
        <f>G1586</f>
        <v>200</v>
      </c>
      <c r="H1584" s="233">
        <f>H1586</f>
        <v>0</v>
      </c>
      <c r="I1584" s="233">
        <f>I1586</f>
        <v>0</v>
      </c>
      <c r="J1584" s="233">
        <f>J1586</f>
        <v>200</v>
      </c>
    </row>
    <row r="1585" spans="1:10" ht="12.75">
      <c r="A1585" s="237"/>
      <c r="B1585" s="2"/>
      <c r="C1585" s="2"/>
      <c r="D1585" s="2"/>
      <c r="E1585" s="2"/>
      <c r="F1585" s="2"/>
      <c r="G1585" s="45"/>
      <c r="H1585" s="42"/>
      <c r="I1585" s="41"/>
      <c r="J1585" s="38"/>
    </row>
    <row r="1586" spans="1:10" ht="12.75">
      <c r="A1586" s="238">
        <v>642</v>
      </c>
      <c r="B1586" s="241" t="s">
        <v>436</v>
      </c>
      <c r="C1586" s="36"/>
      <c r="D1586" s="2"/>
      <c r="E1586" s="2"/>
      <c r="F1586" s="2"/>
      <c r="G1586" s="173">
        <f>G1587</f>
        <v>200</v>
      </c>
      <c r="H1586" s="42"/>
      <c r="I1586" s="41"/>
      <c r="J1586" s="173">
        <f>J1587</f>
        <v>200</v>
      </c>
    </row>
    <row r="1587" spans="1:10" ht="12.75">
      <c r="A1587" s="240">
        <v>642026</v>
      </c>
      <c r="B1587" s="242" t="s">
        <v>437</v>
      </c>
      <c r="C1587" s="46"/>
      <c r="D1587" s="2"/>
      <c r="E1587" s="2"/>
      <c r="F1587" s="2"/>
      <c r="G1587" s="45">
        <v>200</v>
      </c>
      <c r="H1587" s="42"/>
      <c r="I1587" s="41"/>
      <c r="J1587" s="45">
        <v>200</v>
      </c>
    </row>
    <row r="1588" spans="1:10" ht="13.5" thickBot="1">
      <c r="A1588" s="297"/>
      <c r="B1588" s="327" t="s">
        <v>438</v>
      </c>
      <c r="C1588" s="162"/>
      <c r="D1588" s="24"/>
      <c r="E1588" s="24"/>
      <c r="F1588" s="24"/>
      <c r="G1588" s="135"/>
      <c r="H1588" s="70"/>
      <c r="I1588" s="69"/>
      <c r="J1588" s="71"/>
    </row>
    <row r="1589" spans="1:10" ht="12.75">
      <c r="A1589" s="49"/>
      <c r="B1589" s="153"/>
      <c r="C1589" s="57"/>
      <c r="D1589" s="2"/>
      <c r="E1589" s="2"/>
      <c r="F1589" s="2"/>
      <c r="G1589" s="2"/>
      <c r="H1589" s="2"/>
      <c r="I1589" s="2"/>
      <c r="J1589" s="2"/>
    </row>
    <row r="1590" spans="8:10" ht="13.5" thickBot="1">
      <c r="H1590" s="2"/>
      <c r="I1590" s="2"/>
      <c r="J1590" s="2"/>
    </row>
    <row r="1591" spans="1:10" ht="13.5" thickBot="1">
      <c r="A1591" s="104" t="s">
        <v>550</v>
      </c>
      <c r="B1591" s="105"/>
      <c r="C1591" s="105"/>
      <c r="D1591" s="106"/>
      <c r="E1591" s="106"/>
      <c r="F1591" s="106"/>
      <c r="G1591" s="7"/>
      <c r="H1591" s="8" t="s">
        <v>551</v>
      </c>
      <c r="I1591" s="8" t="s">
        <v>552</v>
      </c>
      <c r="J1591" s="9"/>
    </row>
    <row r="1592" spans="1:10" ht="16.5" thickTop="1">
      <c r="A1592" s="328" t="s">
        <v>439</v>
      </c>
      <c r="B1592" s="108" t="s">
        <v>440</v>
      </c>
      <c r="C1592" s="109"/>
      <c r="D1592" s="2"/>
      <c r="E1592" s="2"/>
      <c r="F1592" s="2"/>
      <c r="G1592" s="11" t="s">
        <v>553</v>
      </c>
      <c r="H1592" s="12" t="s">
        <v>554</v>
      </c>
      <c r="I1592" s="13" t="s">
        <v>555</v>
      </c>
      <c r="J1592" s="14" t="s">
        <v>556</v>
      </c>
    </row>
    <row r="1593" spans="1:10" ht="15.75">
      <c r="A1593" s="110"/>
      <c r="B1593" s="329" t="s">
        <v>441</v>
      </c>
      <c r="C1593" s="112"/>
      <c r="D1593" s="16"/>
      <c r="E1593" s="16"/>
      <c r="F1593" s="16"/>
      <c r="G1593" s="17">
        <v>37950</v>
      </c>
      <c r="H1593" s="18" t="s">
        <v>557</v>
      </c>
      <c r="I1593" s="19" t="s">
        <v>558</v>
      </c>
      <c r="J1593" s="20" t="s">
        <v>559</v>
      </c>
    </row>
    <row r="1594" spans="1:10" ht="13.5" thickBot="1">
      <c r="A1594" s="113" t="s">
        <v>560</v>
      </c>
      <c r="B1594" s="114"/>
      <c r="C1594" s="115"/>
      <c r="D1594" s="300" t="s">
        <v>561</v>
      </c>
      <c r="E1594" s="24"/>
      <c r="F1594" s="24"/>
      <c r="G1594" s="25">
        <v>1</v>
      </c>
      <c r="H1594" s="26">
        <v>2</v>
      </c>
      <c r="I1594" s="27">
        <v>3</v>
      </c>
      <c r="J1594" s="28">
        <v>4</v>
      </c>
    </row>
    <row r="1595" spans="1:10" ht="12.75">
      <c r="A1595" s="235"/>
      <c r="B1595" s="119" t="s">
        <v>669</v>
      </c>
      <c r="C1595" s="119"/>
      <c r="D1595" s="120"/>
      <c r="E1595" s="120"/>
      <c r="F1595" s="120"/>
      <c r="G1595" s="233">
        <f>G1597</f>
        <v>125</v>
      </c>
      <c r="H1595" s="233">
        <f>H1597</f>
        <v>0</v>
      </c>
      <c r="I1595" s="233">
        <f>I1597</f>
        <v>0</v>
      </c>
      <c r="J1595" s="233">
        <f>J1597</f>
        <v>125</v>
      </c>
    </row>
    <row r="1596" spans="1:10" ht="12.75">
      <c r="A1596" s="237"/>
      <c r="B1596" s="2"/>
      <c r="C1596" s="2"/>
      <c r="D1596" s="2"/>
      <c r="E1596" s="2"/>
      <c r="F1596" s="2"/>
      <c r="G1596" s="45"/>
      <c r="H1596" s="42"/>
      <c r="I1596" s="41"/>
      <c r="J1596" s="38"/>
    </row>
    <row r="1597" spans="1:10" ht="12.75">
      <c r="A1597" s="238">
        <v>642</v>
      </c>
      <c r="B1597" s="241" t="s">
        <v>436</v>
      </c>
      <c r="C1597" s="36"/>
      <c r="D1597" s="2"/>
      <c r="E1597" s="2"/>
      <c r="F1597" s="2"/>
      <c r="G1597" s="173">
        <f>SUM(G1598:G1600)</f>
        <v>125</v>
      </c>
      <c r="H1597" s="42"/>
      <c r="I1597" s="41"/>
      <c r="J1597" s="173">
        <f>SUM(J1598:J1600)</f>
        <v>125</v>
      </c>
    </row>
    <row r="1598" spans="1:10" ht="12.75">
      <c r="A1598" s="240">
        <v>642026</v>
      </c>
      <c r="B1598" s="242" t="s">
        <v>437</v>
      </c>
      <c r="C1598" s="46"/>
      <c r="D1598" s="2"/>
      <c r="E1598" s="2"/>
      <c r="F1598" s="2"/>
      <c r="G1598" s="45">
        <v>100</v>
      </c>
      <c r="H1598" s="42"/>
      <c r="I1598" s="41"/>
      <c r="J1598" s="45">
        <v>100</v>
      </c>
    </row>
    <row r="1599" spans="1:10" ht="12.75">
      <c r="A1599" s="274"/>
      <c r="B1599" s="285" t="s">
        <v>442</v>
      </c>
      <c r="C1599" s="57"/>
      <c r="D1599" s="2"/>
      <c r="E1599" s="2"/>
      <c r="F1599" s="2"/>
      <c r="G1599" s="45"/>
      <c r="H1599" s="42"/>
      <c r="I1599" s="41"/>
      <c r="J1599" s="45"/>
    </row>
    <row r="1600" spans="1:10" ht="13.5" thickBot="1">
      <c r="A1600" s="276"/>
      <c r="B1600" s="330" t="s">
        <v>443</v>
      </c>
      <c r="C1600" s="137"/>
      <c r="D1600" s="24"/>
      <c r="E1600" s="24"/>
      <c r="F1600" s="24"/>
      <c r="G1600" s="135">
        <v>25</v>
      </c>
      <c r="H1600" s="70"/>
      <c r="I1600" s="69"/>
      <c r="J1600" s="135">
        <v>25</v>
      </c>
    </row>
    <row r="1601" spans="1:10" ht="12.75">
      <c r="A1601" s="49"/>
      <c r="B1601" s="46"/>
      <c r="C1601" s="46"/>
      <c r="D1601" s="2"/>
      <c r="E1601" s="2"/>
      <c r="F1601" s="2"/>
      <c r="H1601" s="2"/>
      <c r="I1601" s="2"/>
      <c r="J1601" s="2"/>
    </row>
    <row r="1602" spans="1:10" ht="13.5" thickBot="1">
      <c r="A1602" s="46"/>
      <c r="B1602" s="46"/>
      <c r="C1602" s="46"/>
      <c r="D1602" s="2"/>
      <c r="E1602" s="2"/>
      <c r="F1602" s="2"/>
      <c r="H1602" s="2"/>
      <c r="I1602" s="2"/>
      <c r="J1602" s="2"/>
    </row>
    <row r="1603" spans="1:10" ht="13.5" thickBot="1">
      <c r="A1603" s="104" t="s">
        <v>550</v>
      </c>
      <c r="B1603" s="105"/>
      <c r="C1603" s="105"/>
      <c r="D1603" s="106"/>
      <c r="E1603" s="106"/>
      <c r="F1603" s="106"/>
      <c r="G1603" s="7"/>
      <c r="H1603" s="8" t="s">
        <v>551</v>
      </c>
      <c r="I1603" s="8" t="s">
        <v>552</v>
      </c>
      <c r="J1603" s="9"/>
    </row>
    <row r="1604" spans="1:10" ht="16.5" thickTop="1">
      <c r="A1604" s="328" t="s">
        <v>444</v>
      </c>
      <c r="B1604" s="108" t="s">
        <v>445</v>
      </c>
      <c r="C1604" s="109"/>
      <c r="D1604" s="2"/>
      <c r="E1604" s="2"/>
      <c r="F1604" s="2"/>
      <c r="G1604" s="11" t="s">
        <v>553</v>
      </c>
      <c r="H1604" s="12" t="s">
        <v>554</v>
      </c>
      <c r="I1604" s="13" t="s">
        <v>555</v>
      </c>
      <c r="J1604" s="14" t="s">
        <v>556</v>
      </c>
    </row>
    <row r="1605" spans="1:10" ht="15.75">
      <c r="A1605" s="110"/>
      <c r="B1605" s="329" t="s">
        <v>441</v>
      </c>
      <c r="C1605" s="112"/>
      <c r="D1605" s="16"/>
      <c r="E1605" s="16"/>
      <c r="F1605" s="16"/>
      <c r="G1605" s="17">
        <v>37950</v>
      </c>
      <c r="H1605" s="18" t="s">
        <v>557</v>
      </c>
      <c r="I1605" s="19" t="s">
        <v>558</v>
      </c>
      <c r="J1605" s="20" t="s">
        <v>559</v>
      </c>
    </row>
    <row r="1606" spans="1:10" ht="13.5" thickBot="1">
      <c r="A1606" s="113" t="s">
        <v>560</v>
      </c>
      <c r="B1606" s="114"/>
      <c r="C1606" s="115"/>
      <c r="D1606" s="300" t="s">
        <v>561</v>
      </c>
      <c r="E1606" s="24"/>
      <c r="F1606" s="24"/>
      <c r="G1606" s="25">
        <v>1</v>
      </c>
      <c r="H1606" s="26">
        <v>2</v>
      </c>
      <c r="I1606" s="27">
        <v>3</v>
      </c>
      <c r="J1606" s="28">
        <v>4</v>
      </c>
    </row>
    <row r="1607" spans="1:10" ht="12.75">
      <c r="A1607" s="118"/>
      <c r="B1607" s="232" t="s">
        <v>669</v>
      </c>
      <c r="C1607" s="119"/>
      <c r="D1607" s="120"/>
      <c r="E1607" s="120"/>
      <c r="F1607" s="120"/>
      <c r="G1607" s="233">
        <f>G1609+G1623+G1632+G1635+G1645+G1639</f>
        <v>288</v>
      </c>
      <c r="H1607" s="331">
        <f>H1609+H1623+H1632+H1635+H1645+H1639</f>
        <v>70</v>
      </c>
      <c r="I1607" s="233">
        <f>I1609+I1623+I1632+I1635+I1645+I1639</f>
        <v>70</v>
      </c>
      <c r="J1607" s="332">
        <f>J1609+J1623+J1632+J1635+J1645+J1639</f>
        <v>358</v>
      </c>
    </row>
    <row r="1608" spans="1:10" ht="12.75">
      <c r="A1608" s="42"/>
      <c r="B1608" s="216"/>
      <c r="C1608" s="2"/>
      <c r="D1608" s="2"/>
      <c r="E1608" s="2"/>
      <c r="F1608" s="2"/>
      <c r="G1608" s="45"/>
      <c r="H1608" s="42"/>
      <c r="I1608" s="41"/>
      <c r="J1608" s="38"/>
    </row>
    <row r="1609" spans="1:10" ht="12.75">
      <c r="A1609" s="37">
        <v>632</v>
      </c>
      <c r="B1609" s="211" t="s">
        <v>45</v>
      </c>
      <c r="C1609" s="36"/>
      <c r="D1609" s="2"/>
      <c r="E1609" s="2"/>
      <c r="F1609" s="2"/>
      <c r="G1609" s="173">
        <f>G1610+G1613+G1616+G1619</f>
        <v>0</v>
      </c>
      <c r="H1609" s="333">
        <f>H1610+H1613+H1616+H1619</f>
        <v>0</v>
      </c>
      <c r="I1609" s="173">
        <f>I1610+I1613+I1616+I1619</f>
        <v>0</v>
      </c>
      <c r="J1609" s="334">
        <f>J1610+J1613+J1616+J1619</f>
        <v>0</v>
      </c>
    </row>
    <row r="1610" spans="1:10" ht="12.75">
      <c r="A1610" s="47">
        <v>632001</v>
      </c>
      <c r="B1610" s="214" t="s">
        <v>446</v>
      </c>
      <c r="C1610" s="46"/>
      <c r="D1610" s="2"/>
      <c r="E1610" s="2"/>
      <c r="F1610" s="2"/>
      <c r="G1610" s="45"/>
      <c r="H1610" s="42"/>
      <c r="I1610" s="41"/>
      <c r="J1610" s="38"/>
    </row>
    <row r="1611" spans="1:10" ht="12.75">
      <c r="A1611" s="47"/>
      <c r="B1611" s="271" t="s">
        <v>447</v>
      </c>
      <c r="C1611" s="46"/>
      <c r="D1611" s="2"/>
      <c r="E1611" s="2"/>
      <c r="F1611" s="2"/>
      <c r="G1611" s="45"/>
      <c r="H1611" s="42"/>
      <c r="I1611" s="41"/>
      <c r="J1611" s="38"/>
    </row>
    <row r="1612" spans="1:10" ht="12.75">
      <c r="A1612" s="47"/>
      <c r="B1612" s="271" t="s">
        <v>448</v>
      </c>
      <c r="C1612" s="46"/>
      <c r="D1612" s="2"/>
      <c r="E1612" s="2"/>
      <c r="F1612" s="2"/>
      <c r="G1612" s="45"/>
      <c r="H1612" s="42"/>
      <c r="I1612" s="41"/>
      <c r="J1612" s="38"/>
    </row>
    <row r="1613" spans="1:10" ht="12.75">
      <c r="A1613" s="47"/>
      <c r="B1613" s="214" t="s">
        <v>449</v>
      </c>
      <c r="C1613" s="46"/>
      <c r="D1613" s="2"/>
      <c r="E1613" s="2"/>
      <c r="F1613" s="2"/>
      <c r="G1613" s="45"/>
      <c r="H1613" s="42"/>
      <c r="I1613" s="41"/>
      <c r="J1613" s="38"/>
    </row>
    <row r="1614" spans="1:10" ht="12.75">
      <c r="A1614" s="47"/>
      <c r="B1614" s="271" t="s">
        <v>447</v>
      </c>
      <c r="C1614" s="46"/>
      <c r="D1614" s="2"/>
      <c r="E1614" s="2"/>
      <c r="F1614" s="2"/>
      <c r="G1614" s="131"/>
      <c r="H1614" s="42"/>
      <c r="I1614" s="41"/>
      <c r="J1614" s="38"/>
    </row>
    <row r="1615" spans="1:10" ht="12.75">
      <c r="A1615" s="47"/>
      <c r="B1615" s="271" t="s">
        <v>448</v>
      </c>
      <c r="C1615" s="46"/>
      <c r="D1615" s="2"/>
      <c r="E1615" s="2"/>
      <c r="F1615" s="2"/>
      <c r="G1615" s="131"/>
      <c r="H1615" s="42"/>
      <c r="I1615" s="41"/>
      <c r="J1615" s="38"/>
    </row>
    <row r="1616" spans="1:10" ht="12.75">
      <c r="A1616" s="47">
        <v>632002</v>
      </c>
      <c r="B1616" s="214" t="s">
        <v>692</v>
      </c>
      <c r="C1616" s="46"/>
      <c r="D1616" s="2"/>
      <c r="E1616" s="2"/>
      <c r="F1616" s="2"/>
      <c r="G1616" s="45"/>
      <c r="H1616" s="42"/>
      <c r="I1616" s="41"/>
      <c r="J1616" s="38"/>
    </row>
    <row r="1617" spans="1:10" ht="12.75">
      <c r="A1617" s="47"/>
      <c r="B1617" s="271" t="s">
        <v>447</v>
      </c>
      <c r="C1617" s="46"/>
      <c r="D1617" s="2"/>
      <c r="E1617" s="2"/>
      <c r="F1617" s="2"/>
      <c r="G1617" s="131"/>
      <c r="H1617" s="42"/>
      <c r="I1617" s="41"/>
      <c r="J1617" s="38"/>
    </row>
    <row r="1618" spans="1:10" ht="12.75">
      <c r="A1618" s="47"/>
      <c r="B1618" s="271" t="s">
        <v>448</v>
      </c>
      <c r="C1618" s="46"/>
      <c r="D1618" s="2"/>
      <c r="E1618" s="2"/>
      <c r="F1618" s="2"/>
      <c r="G1618" s="131"/>
      <c r="H1618" s="42"/>
      <c r="I1618" s="41"/>
      <c r="J1618" s="38"/>
    </row>
    <row r="1619" spans="1:10" ht="12.75">
      <c r="A1619" s="47">
        <v>632003</v>
      </c>
      <c r="B1619" s="214" t="s">
        <v>450</v>
      </c>
      <c r="C1619" s="46"/>
      <c r="D1619" s="2"/>
      <c r="E1619" s="2"/>
      <c r="F1619" s="2"/>
      <c r="G1619" s="45"/>
      <c r="H1619" s="42"/>
      <c r="I1619" s="41"/>
      <c r="J1619" s="38"/>
    </row>
    <row r="1620" spans="1:10" ht="12.75">
      <c r="A1620" s="47"/>
      <c r="B1620" s="271" t="s">
        <v>447</v>
      </c>
      <c r="C1620" s="46"/>
      <c r="D1620" s="2"/>
      <c r="E1620" s="2"/>
      <c r="F1620" s="2"/>
      <c r="G1620" s="131"/>
      <c r="H1620" s="42"/>
      <c r="I1620" s="41"/>
      <c r="J1620" s="38"/>
    </row>
    <row r="1621" spans="1:10" ht="12.75">
      <c r="A1621" s="47"/>
      <c r="B1621" s="271" t="s">
        <v>448</v>
      </c>
      <c r="C1621" s="46"/>
      <c r="D1621" s="2"/>
      <c r="E1621" s="2"/>
      <c r="F1621" s="2"/>
      <c r="G1621" s="131"/>
      <c r="H1621" s="42"/>
      <c r="I1621" s="41"/>
      <c r="J1621" s="38"/>
    </row>
    <row r="1622" spans="1:10" ht="12.75">
      <c r="A1622" s="42"/>
      <c r="B1622" s="216"/>
      <c r="C1622" s="2"/>
      <c r="D1622" s="2"/>
      <c r="E1622" s="2"/>
      <c r="F1622" s="2"/>
      <c r="G1622" s="45"/>
      <c r="H1622" s="42"/>
      <c r="I1622" s="41"/>
      <c r="J1622" s="38"/>
    </row>
    <row r="1623" spans="1:10" ht="12.75">
      <c r="A1623" s="37">
        <v>633</v>
      </c>
      <c r="B1623" s="211" t="s">
        <v>698</v>
      </c>
      <c r="C1623" s="36"/>
      <c r="D1623" s="2"/>
      <c r="E1623" s="2"/>
      <c r="F1623" s="2"/>
      <c r="G1623" s="173">
        <v>0</v>
      </c>
      <c r="H1623" s="333">
        <v>0</v>
      </c>
      <c r="I1623" s="173">
        <v>0</v>
      </c>
      <c r="J1623" s="334">
        <v>0</v>
      </c>
    </row>
    <row r="1624" spans="1:10" ht="12.75">
      <c r="A1624" s="47">
        <v>633001</v>
      </c>
      <c r="B1624" s="214" t="s">
        <v>702</v>
      </c>
      <c r="C1624" s="46"/>
      <c r="D1624" s="2"/>
      <c r="E1624" s="2"/>
      <c r="F1624" s="2"/>
      <c r="G1624" s="45"/>
      <c r="H1624" s="42"/>
      <c r="I1624" s="41"/>
      <c r="J1624" s="38"/>
    </row>
    <row r="1625" spans="1:10" ht="12.75">
      <c r="A1625" s="47">
        <v>633006</v>
      </c>
      <c r="B1625" s="214" t="s">
        <v>451</v>
      </c>
      <c r="C1625" s="46"/>
      <c r="D1625" s="2"/>
      <c r="E1625" s="2"/>
      <c r="F1625" s="2"/>
      <c r="G1625" s="45"/>
      <c r="H1625" s="42"/>
      <c r="I1625" s="41"/>
      <c r="J1625" s="38"/>
    </row>
    <row r="1626" spans="1:10" ht="12.75">
      <c r="A1626" s="47"/>
      <c r="B1626" s="214" t="s">
        <v>452</v>
      </c>
      <c r="C1626" s="46"/>
      <c r="D1626" s="2"/>
      <c r="E1626" s="2"/>
      <c r="F1626" s="2"/>
      <c r="G1626" s="45"/>
      <c r="H1626" s="42"/>
      <c r="I1626" s="41"/>
      <c r="J1626" s="38"/>
    </row>
    <row r="1627" spans="1:10" ht="12.75">
      <c r="A1627" s="47"/>
      <c r="B1627" s="214" t="s">
        <v>447</v>
      </c>
      <c r="C1627" s="46"/>
      <c r="D1627" s="2"/>
      <c r="E1627" s="2"/>
      <c r="F1627" s="2"/>
      <c r="G1627" s="45"/>
      <c r="H1627" s="42"/>
      <c r="I1627" s="41"/>
      <c r="J1627" s="38"/>
    </row>
    <row r="1628" spans="1:10" ht="12.75">
      <c r="A1628" s="47"/>
      <c r="B1628" s="214" t="s">
        <v>453</v>
      </c>
      <c r="C1628" s="46"/>
      <c r="D1628" s="2"/>
      <c r="E1628" s="2"/>
      <c r="F1628" s="2"/>
      <c r="G1628" s="45"/>
      <c r="H1628" s="42"/>
      <c r="I1628" s="41"/>
      <c r="J1628" s="38"/>
    </row>
    <row r="1629" spans="1:10" ht="12.75">
      <c r="A1629" s="47"/>
      <c r="B1629" s="214" t="s">
        <v>448</v>
      </c>
      <c r="C1629" s="46"/>
      <c r="D1629" s="2"/>
      <c r="E1629" s="2"/>
      <c r="F1629" s="2"/>
      <c r="G1629" s="45"/>
      <c r="H1629" s="42"/>
      <c r="I1629" s="41"/>
      <c r="J1629" s="38"/>
    </row>
    <row r="1630" spans="1:10" ht="12.75">
      <c r="A1630" s="47">
        <v>633010</v>
      </c>
      <c r="B1630" s="214" t="s">
        <v>887</v>
      </c>
      <c r="C1630" s="46"/>
      <c r="D1630" s="2"/>
      <c r="E1630" s="2"/>
      <c r="F1630" s="2"/>
      <c r="G1630" s="45"/>
      <c r="H1630" s="42"/>
      <c r="I1630" s="41"/>
      <c r="J1630" s="38"/>
    </row>
    <row r="1631" spans="1:10" ht="12.75">
      <c r="A1631" s="42"/>
      <c r="B1631" s="216"/>
      <c r="C1631" s="2"/>
      <c r="D1631" s="2"/>
      <c r="E1631" s="2"/>
      <c r="F1631" s="2"/>
      <c r="G1631" s="45"/>
      <c r="H1631" s="42"/>
      <c r="I1631" s="41"/>
      <c r="J1631" s="38"/>
    </row>
    <row r="1632" spans="1:10" ht="12.75">
      <c r="A1632" s="37">
        <v>635</v>
      </c>
      <c r="B1632" s="211" t="s">
        <v>729</v>
      </c>
      <c r="C1632" s="36"/>
      <c r="D1632" s="2"/>
      <c r="E1632" s="2"/>
      <c r="F1632" s="2"/>
      <c r="G1632" s="173">
        <v>0</v>
      </c>
      <c r="H1632" s="333">
        <v>0</v>
      </c>
      <c r="I1632" s="173">
        <v>0</v>
      </c>
      <c r="J1632" s="334">
        <v>0</v>
      </c>
    </row>
    <row r="1633" spans="1:10" ht="12.75">
      <c r="A1633" s="47">
        <v>635006</v>
      </c>
      <c r="B1633" s="214" t="s">
        <v>454</v>
      </c>
      <c r="C1633" s="46"/>
      <c r="D1633" s="2"/>
      <c r="E1633" s="2"/>
      <c r="F1633" s="2"/>
      <c r="G1633" s="45"/>
      <c r="H1633" s="42"/>
      <c r="I1633" s="41"/>
      <c r="J1633" s="38"/>
    </row>
    <row r="1634" spans="1:10" ht="12.75">
      <c r="A1634" s="50"/>
      <c r="B1634" s="212"/>
      <c r="C1634" s="49"/>
      <c r="D1634" s="2"/>
      <c r="E1634" s="2"/>
      <c r="F1634" s="2"/>
      <c r="G1634" s="45"/>
      <c r="H1634" s="42"/>
      <c r="I1634" s="41"/>
      <c r="J1634" s="38"/>
    </row>
    <row r="1635" spans="1:10" ht="12.75">
      <c r="A1635" s="37">
        <v>637</v>
      </c>
      <c r="B1635" s="211" t="s">
        <v>739</v>
      </c>
      <c r="C1635" s="36"/>
      <c r="D1635" s="2"/>
      <c r="E1635" s="2"/>
      <c r="F1635" s="2"/>
      <c r="G1635" s="173">
        <f>SUM(G1636:G1637)</f>
        <v>20</v>
      </c>
      <c r="H1635" s="333">
        <f>SUM(H1636:H1637)</f>
        <v>0</v>
      </c>
      <c r="I1635" s="173">
        <f>SUM(I1636:I1637)</f>
        <v>0</v>
      </c>
      <c r="J1635" s="334">
        <f>SUM(J1636:J1637)</f>
        <v>20</v>
      </c>
    </row>
    <row r="1636" spans="1:10" ht="12.75">
      <c r="A1636" s="47">
        <v>637005</v>
      </c>
      <c r="B1636" s="214" t="s">
        <v>455</v>
      </c>
      <c r="C1636" s="46"/>
      <c r="D1636" s="2"/>
      <c r="E1636" s="2"/>
      <c r="F1636" s="2"/>
      <c r="G1636" s="45">
        <v>20</v>
      </c>
      <c r="H1636" s="42"/>
      <c r="I1636" s="41"/>
      <c r="J1636" s="38">
        <v>20</v>
      </c>
    </row>
    <row r="1637" spans="1:10" ht="12.75">
      <c r="A1637" s="47">
        <v>637004</v>
      </c>
      <c r="B1637" s="214" t="s">
        <v>456</v>
      </c>
      <c r="C1637" s="46"/>
      <c r="D1637" s="2"/>
      <c r="E1637" s="2"/>
      <c r="F1637" s="2"/>
      <c r="G1637" s="45">
        <v>0</v>
      </c>
      <c r="H1637" s="42"/>
      <c r="I1637" s="41"/>
      <c r="J1637" s="38">
        <v>0</v>
      </c>
    </row>
    <row r="1638" spans="1:10" ht="12.75">
      <c r="A1638" s="47"/>
      <c r="B1638" s="214"/>
      <c r="C1638" s="46"/>
      <c r="D1638" s="2"/>
      <c r="E1638" s="2"/>
      <c r="F1638" s="2"/>
      <c r="G1638" s="45"/>
      <c r="H1638" s="42"/>
      <c r="I1638" s="41"/>
      <c r="J1638" s="38"/>
    </row>
    <row r="1639" spans="1:10" ht="12.75">
      <c r="A1639" s="37">
        <v>641</v>
      </c>
      <c r="B1639" s="211" t="s">
        <v>96</v>
      </c>
      <c r="C1639" s="36"/>
      <c r="D1639" s="36"/>
      <c r="E1639" s="36"/>
      <c r="F1639" s="36"/>
      <c r="G1639" s="48">
        <v>268</v>
      </c>
      <c r="H1639" s="37">
        <f>H1640</f>
        <v>70</v>
      </c>
      <c r="I1639" s="48">
        <f>I1640</f>
        <v>70</v>
      </c>
      <c r="J1639" s="78">
        <f>J1640</f>
        <v>338</v>
      </c>
    </row>
    <row r="1640" spans="1:10" ht="12.75">
      <c r="A1640" s="47">
        <v>641001</v>
      </c>
      <c r="B1640" s="214" t="s">
        <v>457</v>
      </c>
      <c r="C1640" s="46"/>
      <c r="D1640" s="2"/>
      <c r="E1640" s="2"/>
      <c r="F1640" s="2"/>
      <c r="G1640" s="45">
        <v>268</v>
      </c>
      <c r="H1640" s="42">
        <f>SUM(H1641:H1643)</f>
        <v>70</v>
      </c>
      <c r="I1640" s="41">
        <f>SUM(I1641:I1643)</f>
        <v>70</v>
      </c>
      <c r="J1640" s="38">
        <f>SUM(J1641:J1643)</f>
        <v>338</v>
      </c>
    </row>
    <row r="1641" spans="1:10" ht="12.75">
      <c r="A1641" s="47"/>
      <c r="B1641" s="214" t="s">
        <v>447</v>
      </c>
      <c r="C1641" s="46"/>
      <c r="D1641" s="2"/>
      <c r="E1641" s="2"/>
      <c r="F1641" s="2"/>
      <c r="G1641" s="45">
        <v>90</v>
      </c>
      <c r="H1641" s="42"/>
      <c r="I1641" s="41"/>
      <c r="J1641" s="38">
        <v>90</v>
      </c>
    </row>
    <row r="1642" spans="1:10" ht="12.75">
      <c r="A1642" s="47"/>
      <c r="B1642" s="214" t="s">
        <v>453</v>
      </c>
      <c r="C1642" s="46"/>
      <c r="D1642" s="2"/>
      <c r="E1642" s="2"/>
      <c r="F1642" s="2"/>
      <c r="G1642" s="45">
        <v>14</v>
      </c>
      <c r="H1642" s="42"/>
      <c r="I1642" s="41"/>
      <c r="J1642" s="38">
        <v>14</v>
      </c>
    </row>
    <row r="1643" spans="1:10" ht="12.75">
      <c r="A1643" s="47"/>
      <c r="B1643" s="214" t="s">
        <v>448</v>
      </c>
      <c r="C1643" s="46"/>
      <c r="D1643" s="2"/>
      <c r="E1643" s="2"/>
      <c r="F1643" s="2"/>
      <c r="G1643" s="45">
        <v>164</v>
      </c>
      <c r="H1643" s="42">
        <v>70</v>
      </c>
      <c r="I1643" s="41">
        <v>70</v>
      </c>
      <c r="J1643" s="38">
        <f>G1643+I1643</f>
        <v>234</v>
      </c>
    </row>
    <row r="1644" spans="1:10" ht="12.75">
      <c r="A1644" s="47"/>
      <c r="B1644" s="214"/>
      <c r="C1644" s="46"/>
      <c r="D1644" s="2"/>
      <c r="E1644" s="2"/>
      <c r="F1644" s="2"/>
      <c r="G1644" s="45"/>
      <c r="H1644" s="42"/>
      <c r="I1644" s="41"/>
      <c r="J1644" s="38"/>
    </row>
    <row r="1645" spans="1:10" ht="12.75">
      <c r="A1645" s="37">
        <v>642</v>
      </c>
      <c r="B1645" s="211" t="s">
        <v>458</v>
      </c>
      <c r="C1645" s="100"/>
      <c r="D1645" s="100"/>
      <c r="E1645" s="100"/>
      <c r="F1645" s="100"/>
      <c r="G1645" s="173">
        <v>0</v>
      </c>
      <c r="H1645" s="333">
        <f>H1646</f>
        <v>0</v>
      </c>
      <c r="I1645" s="173">
        <f>I1646</f>
        <v>0</v>
      </c>
      <c r="J1645" s="334">
        <f>J1646</f>
        <v>0</v>
      </c>
    </row>
    <row r="1646" spans="1:10" ht="12.75">
      <c r="A1646" s="42">
        <v>642003</v>
      </c>
      <c r="B1646" s="216" t="s">
        <v>459</v>
      </c>
      <c r="C1646" s="2"/>
      <c r="D1646" s="2"/>
      <c r="E1646" s="2"/>
      <c r="F1646" s="2"/>
      <c r="G1646" s="45">
        <v>0</v>
      </c>
      <c r="H1646" s="42">
        <v>0</v>
      </c>
      <c r="I1646" s="41">
        <v>0</v>
      </c>
      <c r="J1646" s="38">
        <v>0</v>
      </c>
    </row>
    <row r="1647" spans="1:10" ht="13.5" thickBot="1">
      <c r="A1647" s="70"/>
      <c r="B1647" s="234" t="s">
        <v>448</v>
      </c>
      <c r="C1647" s="24"/>
      <c r="D1647" s="24"/>
      <c r="E1647" s="24"/>
      <c r="F1647" s="24"/>
      <c r="G1647" s="135"/>
      <c r="H1647" s="70"/>
      <c r="I1647" s="69"/>
      <c r="J1647" s="71"/>
    </row>
    <row r="1648" spans="8:10" ht="12.75">
      <c r="H1648" s="2"/>
      <c r="I1648" s="2"/>
      <c r="J1648" s="2"/>
    </row>
    <row r="1649" spans="1:10" ht="12.75">
      <c r="A1649" s="164" t="s">
        <v>802</v>
      </c>
      <c r="H1649" s="2"/>
      <c r="I1649" s="2"/>
      <c r="J1649" s="2"/>
    </row>
    <row r="1650" spans="1:10" ht="12.75">
      <c r="A1650" s="165"/>
      <c r="H1650" s="2"/>
      <c r="I1650" s="2"/>
      <c r="J1650" s="2"/>
    </row>
    <row r="1651" spans="1:10" ht="12.75">
      <c r="A1651" s="1" t="s">
        <v>460</v>
      </c>
      <c r="H1651" s="2"/>
      <c r="I1651" s="2"/>
      <c r="J1651" s="2"/>
    </row>
    <row r="1652" spans="1:10" ht="12.75">
      <c r="A1652" t="s">
        <v>461</v>
      </c>
      <c r="H1652" s="2"/>
      <c r="I1652" s="2"/>
      <c r="J1652" s="2"/>
    </row>
    <row r="1653" spans="8:10" ht="12.75">
      <c r="H1653" s="2"/>
      <c r="I1653" s="2"/>
      <c r="J1653" s="2"/>
    </row>
    <row r="1654" spans="8:10" ht="12.75">
      <c r="H1654" s="2"/>
      <c r="I1654" s="2"/>
      <c r="J1654" s="2"/>
    </row>
    <row r="1655" spans="8:10" ht="12.75">
      <c r="H1655" s="2"/>
      <c r="I1655" s="2"/>
      <c r="J1655" s="2"/>
    </row>
    <row r="1656" spans="8:10" ht="12.75">
      <c r="H1656" s="2"/>
      <c r="I1656" s="2"/>
      <c r="J1656" s="2"/>
    </row>
    <row r="1657" spans="8:10" ht="12.75">
      <c r="H1657" s="2"/>
      <c r="I1657" s="2"/>
      <c r="J1657" s="2"/>
    </row>
    <row r="1658" spans="8:10" ht="12.75">
      <c r="H1658" s="2"/>
      <c r="I1658" s="2"/>
      <c r="J1658" s="2"/>
    </row>
    <row r="1659" spans="8:10" ht="12.75">
      <c r="H1659" s="2"/>
      <c r="I1659" s="2"/>
      <c r="J1659" s="2"/>
    </row>
    <row r="1660" spans="8:10" ht="12.75">
      <c r="H1660" s="2"/>
      <c r="I1660" s="2"/>
      <c r="J1660" s="2"/>
    </row>
    <row r="1661" spans="8:10" ht="12.75">
      <c r="H1661" s="2"/>
      <c r="I1661" s="2"/>
      <c r="J1661" s="2"/>
    </row>
    <row r="1662" spans="8:10" ht="12.75">
      <c r="H1662" s="2"/>
      <c r="I1662" s="2"/>
      <c r="J1662" s="2"/>
    </row>
    <row r="1663" spans="8:10" ht="12.75">
      <c r="H1663" s="2"/>
      <c r="I1663" s="2"/>
      <c r="J1663" s="2"/>
    </row>
    <row r="1664" spans="8:10" ht="12.75">
      <c r="H1664" s="2"/>
      <c r="I1664" s="2"/>
      <c r="J1664" s="2"/>
    </row>
    <row r="1665" spans="8:10" ht="12.75">
      <c r="H1665" s="2"/>
      <c r="I1665" s="2"/>
      <c r="J1665" s="2"/>
    </row>
    <row r="1666" spans="8:10" ht="12.75">
      <c r="H1666" s="2"/>
      <c r="I1666" s="2"/>
      <c r="J1666" s="2"/>
    </row>
    <row r="1667" spans="8:10" ht="12.75">
      <c r="H1667" s="2"/>
      <c r="I1667" s="2"/>
      <c r="J1667" s="2"/>
    </row>
    <row r="1668" spans="8:10" ht="12.75">
      <c r="H1668" s="2"/>
      <c r="I1668" s="2"/>
      <c r="J1668" s="2"/>
    </row>
    <row r="1669" spans="8:10" ht="12.75">
      <c r="H1669" s="2"/>
      <c r="I1669" s="2"/>
      <c r="J1669" s="2"/>
    </row>
    <row r="1670" spans="8:10" ht="12.75">
      <c r="H1670" s="2"/>
      <c r="I1670" s="2"/>
      <c r="J1670" s="2"/>
    </row>
    <row r="1671" spans="8:10" ht="12.75">
      <c r="H1671" s="2"/>
      <c r="I1671" s="2"/>
      <c r="J1671" s="2"/>
    </row>
    <row r="1672" spans="8:10" ht="13.5" thickBot="1">
      <c r="H1672" s="2"/>
      <c r="I1672" s="2"/>
      <c r="J1672" s="2"/>
    </row>
    <row r="1673" spans="1:10" ht="13.5" thickBot="1">
      <c r="A1673" s="104" t="s">
        <v>550</v>
      </c>
      <c r="B1673" s="105"/>
      <c r="C1673" s="105"/>
      <c r="D1673" s="106"/>
      <c r="E1673" s="106"/>
      <c r="F1673" s="106"/>
      <c r="G1673" s="7"/>
      <c r="H1673" s="8" t="s">
        <v>551</v>
      </c>
      <c r="I1673" s="8" t="s">
        <v>552</v>
      </c>
      <c r="J1673" s="9"/>
    </row>
    <row r="1674" spans="1:10" ht="16.5" thickTop="1">
      <c r="A1674" s="107" t="s">
        <v>462</v>
      </c>
      <c r="B1674" s="108" t="s">
        <v>463</v>
      </c>
      <c r="C1674" s="109"/>
      <c r="D1674" s="2"/>
      <c r="E1674" s="2"/>
      <c r="F1674" s="2"/>
      <c r="G1674" s="11" t="s">
        <v>553</v>
      </c>
      <c r="H1674" s="12" t="s">
        <v>554</v>
      </c>
      <c r="I1674" s="13" t="s">
        <v>555</v>
      </c>
      <c r="J1674" s="14" t="s">
        <v>556</v>
      </c>
    </row>
    <row r="1675" spans="1:10" ht="12.75">
      <c r="A1675" s="110"/>
      <c r="B1675" s="111"/>
      <c r="C1675" s="112"/>
      <c r="D1675" s="16"/>
      <c r="E1675" s="16"/>
      <c r="F1675" s="16"/>
      <c r="G1675" s="17">
        <v>37950</v>
      </c>
      <c r="H1675" s="18" t="s">
        <v>557</v>
      </c>
      <c r="I1675" s="19" t="s">
        <v>558</v>
      </c>
      <c r="J1675" s="20" t="s">
        <v>559</v>
      </c>
    </row>
    <row r="1676" spans="1:10" ht="13.5" thickBot="1">
      <c r="A1676" s="113" t="s">
        <v>560</v>
      </c>
      <c r="B1676" s="114"/>
      <c r="C1676" s="115"/>
      <c r="D1676" s="300" t="s">
        <v>561</v>
      </c>
      <c r="E1676" s="24"/>
      <c r="F1676" s="24"/>
      <c r="G1676" s="25">
        <v>1</v>
      </c>
      <c r="H1676" s="26">
        <v>2</v>
      </c>
      <c r="I1676" s="27">
        <v>3</v>
      </c>
      <c r="J1676" s="28">
        <v>4</v>
      </c>
    </row>
    <row r="1677" spans="1:10" ht="12.75">
      <c r="A1677" s="117"/>
      <c r="B1677" s="118" t="s">
        <v>669</v>
      </c>
      <c r="C1677" s="119"/>
      <c r="D1677" s="120"/>
      <c r="E1677" s="120"/>
      <c r="F1677" s="120"/>
      <c r="G1677" s="335">
        <f>G1679+G1684+G1691+G1696+G1698+G1705+G1713+G1702</f>
        <v>6825</v>
      </c>
      <c r="H1677" s="335">
        <f>H1679+H1684+H1691+H1696+H1698+H1705+H1713+H1702</f>
        <v>674</v>
      </c>
      <c r="I1677" s="335">
        <f>I1679+I1684+I1691+I1696+I1698+I1705+I1713+I1702</f>
        <v>674</v>
      </c>
      <c r="J1677" s="335">
        <f>J1679+J1684+J1691+J1696+J1698+J1705+J1713+J1702</f>
        <v>7499</v>
      </c>
    </row>
    <row r="1678" spans="1:10" ht="12.75">
      <c r="A1678" s="41"/>
      <c r="B1678" s="42"/>
      <c r="C1678" s="2"/>
      <c r="D1678" s="2"/>
      <c r="E1678" s="2"/>
      <c r="F1678" s="2"/>
      <c r="G1678" s="45"/>
      <c r="H1678" s="2"/>
      <c r="I1678" s="41"/>
      <c r="J1678" s="38"/>
    </row>
    <row r="1679" spans="1:10" ht="12.75">
      <c r="A1679" s="48">
        <v>610</v>
      </c>
      <c r="B1679" s="37" t="s">
        <v>464</v>
      </c>
      <c r="C1679" s="36"/>
      <c r="D1679" s="2"/>
      <c r="E1679" s="2"/>
      <c r="F1679" s="2"/>
      <c r="G1679" s="173">
        <f>SUM(G1680:G1682)</f>
        <v>0</v>
      </c>
      <c r="H1679" s="173">
        <f>SUM(H1680:H1682)</f>
        <v>0</v>
      </c>
      <c r="I1679" s="173">
        <f>SUM(I1680:I1682)</f>
        <v>0</v>
      </c>
      <c r="J1679" s="78">
        <v>0</v>
      </c>
    </row>
    <row r="1680" spans="1:10" ht="12.75">
      <c r="A1680" s="125">
        <v>611</v>
      </c>
      <c r="B1680" s="126" t="s">
        <v>874</v>
      </c>
      <c r="C1680" s="100"/>
      <c r="D1680" s="2"/>
      <c r="E1680" s="2"/>
      <c r="F1680" s="2"/>
      <c r="G1680" s="45"/>
      <c r="H1680" s="2"/>
      <c r="I1680" s="41"/>
      <c r="J1680" s="38"/>
    </row>
    <row r="1681" spans="1:10" ht="12.75">
      <c r="A1681" s="125">
        <v>612</v>
      </c>
      <c r="B1681" s="126" t="s">
        <v>673</v>
      </c>
      <c r="C1681" s="100"/>
      <c r="D1681" s="2"/>
      <c r="E1681" s="2"/>
      <c r="F1681" s="2"/>
      <c r="G1681" s="45"/>
      <c r="H1681" s="2"/>
      <c r="I1681" s="41"/>
      <c r="J1681" s="38"/>
    </row>
    <row r="1682" spans="1:10" ht="12.75">
      <c r="A1682" s="336">
        <v>614</v>
      </c>
      <c r="B1682" s="126" t="s">
        <v>465</v>
      </c>
      <c r="C1682" s="46"/>
      <c r="D1682" s="2"/>
      <c r="E1682" s="2"/>
      <c r="F1682" s="2"/>
      <c r="G1682" s="45"/>
      <c r="H1682" s="2"/>
      <c r="I1682" s="41"/>
      <c r="J1682" s="38"/>
    </row>
    <row r="1683" spans="1:10" ht="12.75">
      <c r="A1683" s="41"/>
      <c r="B1683" s="42"/>
      <c r="C1683" s="2"/>
      <c r="D1683" s="2"/>
      <c r="E1683" s="2"/>
      <c r="F1683" s="2"/>
      <c r="G1683" s="45"/>
      <c r="H1683" s="2"/>
      <c r="I1683" s="41"/>
      <c r="J1683" s="38"/>
    </row>
    <row r="1684" spans="1:10" ht="12.75">
      <c r="A1684" s="48">
        <v>620</v>
      </c>
      <c r="B1684" s="37" t="s">
        <v>875</v>
      </c>
      <c r="C1684" s="36"/>
      <c r="D1684" s="2"/>
      <c r="E1684" s="2"/>
      <c r="F1684" s="2"/>
      <c r="G1684" s="48">
        <f>SUM(G1685:G1689)</f>
        <v>0</v>
      </c>
      <c r="H1684" s="48">
        <f>SUM(H1685:H1689)</f>
        <v>0</v>
      </c>
      <c r="I1684" s="48">
        <f>SUM(I1685:I1689)</f>
        <v>0</v>
      </c>
      <c r="J1684" s="78">
        <v>0</v>
      </c>
    </row>
    <row r="1685" spans="1:10" ht="12.75">
      <c r="A1685" s="125">
        <v>621</v>
      </c>
      <c r="B1685" s="126" t="s">
        <v>676</v>
      </c>
      <c r="C1685" s="100"/>
      <c r="D1685" s="2"/>
      <c r="E1685" s="2"/>
      <c r="F1685" s="2"/>
      <c r="G1685" s="45"/>
      <c r="H1685" s="2"/>
      <c r="I1685" s="41"/>
      <c r="J1685" s="38"/>
    </row>
    <row r="1686" spans="1:10" ht="12.75">
      <c r="A1686" s="125">
        <v>625</v>
      </c>
      <c r="B1686" s="126" t="s">
        <v>679</v>
      </c>
      <c r="C1686" s="100"/>
      <c r="D1686" s="2"/>
      <c r="E1686" s="2"/>
      <c r="F1686" s="2"/>
      <c r="G1686" s="45"/>
      <c r="H1686" s="2"/>
      <c r="I1686" s="41"/>
      <c r="J1686" s="38"/>
    </row>
    <row r="1687" spans="1:10" ht="12.75">
      <c r="A1687" s="45">
        <v>625001</v>
      </c>
      <c r="B1687" s="47" t="s">
        <v>680</v>
      </c>
      <c r="C1687" s="46"/>
      <c r="D1687" s="2"/>
      <c r="E1687" s="2"/>
      <c r="F1687" s="2"/>
      <c r="G1687" s="45"/>
      <c r="H1687" s="2"/>
      <c r="I1687" s="41"/>
      <c r="J1687" s="38"/>
    </row>
    <row r="1688" spans="1:10" ht="12.75">
      <c r="A1688" s="45">
        <v>625002</v>
      </c>
      <c r="B1688" s="47" t="s">
        <v>681</v>
      </c>
      <c r="C1688" s="46"/>
      <c r="D1688" s="2"/>
      <c r="E1688" s="2"/>
      <c r="F1688" s="2"/>
      <c r="G1688" s="45"/>
      <c r="H1688" s="2"/>
      <c r="I1688" s="41"/>
      <c r="J1688" s="38"/>
    </row>
    <row r="1689" spans="1:10" ht="12.75">
      <c r="A1689" s="45">
        <v>625005</v>
      </c>
      <c r="B1689" s="47" t="s">
        <v>683</v>
      </c>
      <c r="C1689" s="100"/>
      <c r="D1689" s="2"/>
      <c r="E1689" s="2"/>
      <c r="F1689" s="2"/>
      <c r="G1689" s="45"/>
      <c r="H1689" s="2"/>
      <c r="I1689" s="41"/>
      <c r="J1689" s="38"/>
    </row>
    <row r="1690" spans="1:10" ht="12.75">
      <c r="A1690" s="41"/>
      <c r="B1690" s="42"/>
      <c r="C1690" s="2"/>
      <c r="D1690" s="2"/>
      <c r="E1690" s="2"/>
      <c r="F1690" s="2"/>
      <c r="G1690" s="45"/>
      <c r="H1690" s="2"/>
      <c r="I1690" s="41"/>
      <c r="J1690" s="38"/>
    </row>
    <row r="1691" spans="1:10" ht="12.75">
      <c r="A1691" s="48">
        <v>632</v>
      </c>
      <c r="B1691" s="37" t="s">
        <v>687</v>
      </c>
      <c r="C1691" s="36"/>
      <c r="D1691" s="2"/>
      <c r="E1691" s="2"/>
      <c r="F1691" s="2"/>
      <c r="G1691" s="173">
        <f>SUM(G1692:G1694)</f>
        <v>0</v>
      </c>
      <c r="H1691" s="173">
        <f>SUM(H1692:H1694)</f>
        <v>0</v>
      </c>
      <c r="I1691" s="173">
        <f>SUM(I1692:I1694)</f>
        <v>0</v>
      </c>
      <c r="J1691" s="78">
        <v>0</v>
      </c>
    </row>
    <row r="1692" spans="1:10" ht="12.75">
      <c r="A1692" s="45">
        <v>632001</v>
      </c>
      <c r="B1692" s="47" t="s">
        <v>466</v>
      </c>
      <c r="C1692" s="46"/>
      <c r="D1692" s="2"/>
      <c r="E1692" s="2"/>
      <c r="F1692" s="2"/>
      <c r="G1692" s="41"/>
      <c r="H1692" s="2"/>
      <c r="I1692" s="41"/>
      <c r="J1692" s="38"/>
    </row>
    <row r="1693" spans="1:10" ht="12.75">
      <c r="A1693" s="45">
        <v>632002</v>
      </c>
      <c r="B1693" s="47" t="s">
        <v>692</v>
      </c>
      <c r="C1693" s="46"/>
      <c r="D1693" s="2"/>
      <c r="E1693" s="2"/>
      <c r="F1693" s="2"/>
      <c r="G1693" s="41"/>
      <c r="H1693" s="2"/>
      <c r="I1693" s="41"/>
      <c r="J1693" s="38"/>
    </row>
    <row r="1694" spans="1:10" ht="12.75">
      <c r="A1694" s="45">
        <v>632003</v>
      </c>
      <c r="B1694" s="47" t="s">
        <v>450</v>
      </c>
      <c r="C1694" s="46"/>
      <c r="D1694" s="2"/>
      <c r="E1694" s="2"/>
      <c r="F1694" s="2"/>
      <c r="G1694" s="41"/>
      <c r="H1694" s="2"/>
      <c r="I1694" s="41"/>
      <c r="J1694" s="38"/>
    </row>
    <row r="1695" spans="1:10" ht="12.75">
      <c r="A1695" s="41"/>
      <c r="B1695" s="42"/>
      <c r="C1695" s="2"/>
      <c r="D1695" s="2"/>
      <c r="E1695" s="2"/>
      <c r="F1695" s="2"/>
      <c r="G1695" s="45"/>
      <c r="H1695" s="2"/>
      <c r="I1695" s="41"/>
      <c r="J1695" s="38"/>
    </row>
    <row r="1696" spans="1:10" ht="12.75">
      <c r="A1696" s="48">
        <v>635</v>
      </c>
      <c r="B1696" s="37" t="s">
        <v>729</v>
      </c>
      <c r="C1696" s="36"/>
      <c r="D1696" s="2"/>
      <c r="E1696" s="2"/>
      <c r="F1696" s="2"/>
      <c r="G1696" s="173">
        <v>0</v>
      </c>
      <c r="H1696" s="36">
        <v>0</v>
      </c>
      <c r="I1696" s="48">
        <v>0</v>
      </c>
      <c r="J1696" s="78">
        <v>0</v>
      </c>
    </row>
    <row r="1697" spans="1:10" ht="12.75">
      <c r="A1697" s="56"/>
      <c r="B1697" s="58"/>
      <c r="C1697" s="57"/>
      <c r="D1697" s="2"/>
      <c r="E1697" s="2"/>
      <c r="F1697" s="2"/>
      <c r="G1697" s="45"/>
      <c r="H1697" s="2"/>
      <c r="I1697" s="41"/>
      <c r="J1697" s="38"/>
    </row>
    <row r="1698" spans="1:10" ht="12.75">
      <c r="A1698" s="48">
        <v>637</v>
      </c>
      <c r="B1698" s="37" t="s">
        <v>739</v>
      </c>
      <c r="C1698" s="36"/>
      <c r="D1698" s="2"/>
      <c r="E1698" s="2"/>
      <c r="F1698" s="2"/>
      <c r="G1698" s="173">
        <f>SUM(G1699:G1700)</f>
        <v>0</v>
      </c>
      <c r="H1698" s="36">
        <v>0</v>
      </c>
      <c r="I1698" s="48">
        <v>0</v>
      </c>
      <c r="J1698" s="78">
        <v>0</v>
      </c>
    </row>
    <row r="1699" spans="1:10" ht="12.75">
      <c r="A1699" s="45">
        <v>637027</v>
      </c>
      <c r="B1699" s="47" t="s">
        <v>467</v>
      </c>
      <c r="C1699" s="46"/>
      <c r="D1699" s="2"/>
      <c r="E1699" s="2"/>
      <c r="F1699" s="2"/>
      <c r="G1699" s="45"/>
      <c r="H1699" s="2"/>
      <c r="I1699" s="41"/>
      <c r="J1699" s="38"/>
    </row>
    <row r="1700" spans="1:10" ht="12.75">
      <c r="A1700" s="45">
        <v>637020</v>
      </c>
      <c r="B1700" s="47" t="s">
        <v>468</v>
      </c>
      <c r="C1700" s="46"/>
      <c r="D1700" s="2"/>
      <c r="E1700" s="2"/>
      <c r="F1700" s="2"/>
      <c r="G1700" s="45">
        <v>0</v>
      </c>
      <c r="H1700" s="2"/>
      <c r="I1700" s="41"/>
      <c r="J1700" s="38"/>
    </row>
    <row r="1701" spans="1:10" ht="12.75">
      <c r="A1701" s="45"/>
      <c r="B1701" s="47"/>
      <c r="C1701" s="46"/>
      <c r="D1701" s="2"/>
      <c r="E1701" s="2"/>
      <c r="F1701" s="2"/>
      <c r="G1701" s="45"/>
      <c r="H1701" s="2"/>
      <c r="I1701" s="41"/>
      <c r="J1701" s="38"/>
    </row>
    <row r="1702" spans="1:10" ht="12.75">
      <c r="A1702" s="337">
        <v>641</v>
      </c>
      <c r="B1702" s="254" t="s">
        <v>96</v>
      </c>
      <c r="C1702" s="174"/>
      <c r="D1702" s="174"/>
      <c r="E1702" s="174"/>
      <c r="F1702" s="174"/>
      <c r="G1702" s="48">
        <v>297</v>
      </c>
      <c r="H1702" s="36">
        <v>0</v>
      </c>
      <c r="I1702" s="48">
        <v>0</v>
      </c>
      <c r="J1702" s="78">
        <v>297</v>
      </c>
    </row>
    <row r="1703" spans="1:10" ht="12.75">
      <c r="A1703" s="61">
        <v>641001</v>
      </c>
      <c r="B1703" s="50" t="s">
        <v>469</v>
      </c>
      <c r="C1703" s="174"/>
      <c r="D1703" s="174"/>
      <c r="E1703" s="174"/>
      <c r="F1703" s="174"/>
      <c r="G1703" s="337"/>
      <c r="H1703" s="2"/>
      <c r="I1703" s="41"/>
      <c r="J1703" s="338"/>
    </row>
    <row r="1704" spans="1:10" ht="12.75">
      <c r="A1704" s="41"/>
      <c r="B1704" s="42"/>
      <c r="C1704" s="2"/>
      <c r="D1704" s="2"/>
      <c r="E1704" s="2"/>
      <c r="F1704" s="2"/>
      <c r="G1704" s="45"/>
      <c r="H1704" s="2"/>
      <c r="I1704" s="41"/>
      <c r="J1704" s="38"/>
    </row>
    <row r="1705" spans="1:10" ht="12.75">
      <c r="A1705" s="48">
        <v>642</v>
      </c>
      <c r="B1705" s="37" t="s">
        <v>470</v>
      </c>
      <c r="C1705" s="36"/>
      <c r="D1705" s="2"/>
      <c r="E1705" s="2"/>
      <c r="F1705" s="2"/>
      <c r="G1705" s="124">
        <f>SUM(G1706:G1711)</f>
        <v>6528</v>
      </c>
      <c r="H1705" s="124">
        <f>SUM(H1706:H1711)</f>
        <v>674</v>
      </c>
      <c r="I1705" s="124">
        <f>SUM(I1706:I1711)</f>
        <v>674</v>
      </c>
      <c r="J1705" s="124">
        <f>SUM(J1706:J1711)</f>
        <v>7202</v>
      </c>
    </row>
    <row r="1706" spans="1:10" ht="12.75">
      <c r="A1706" s="61">
        <v>642003</v>
      </c>
      <c r="B1706" s="50" t="s">
        <v>471</v>
      </c>
      <c r="C1706" s="49"/>
      <c r="D1706" s="2"/>
      <c r="E1706" s="2"/>
      <c r="F1706" s="2"/>
      <c r="G1706" s="68"/>
      <c r="H1706" s="2"/>
      <c r="I1706" s="41"/>
      <c r="J1706" s="68"/>
    </row>
    <row r="1707" spans="1:10" ht="12.75">
      <c r="A1707" s="61"/>
      <c r="B1707" s="50" t="s">
        <v>472</v>
      </c>
      <c r="C1707" s="49"/>
      <c r="D1707" s="2"/>
      <c r="E1707" s="2"/>
      <c r="F1707" s="2"/>
      <c r="G1707" s="68">
        <v>5898</v>
      </c>
      <c r="H1707" s="2">
        <v>674</v>
      </c>
      <c r="I1707" s="41">
        <v>674</v>
      </c>
      <c r="J1707" s="68">
        <f>G1707+I1707</f>
        <v>6572</v>
      </c>
    </row>
    <row r="1708" spans="1:10" ht="12.75">
      <c r="A1708" s="61"/>
      <c r="B1708" s="50" t="s">
        <v>473</v>
      </c>
      <c r="C1708" s="49"/>
      <c r="D1708" s="2"/>
      <c r="E1708" s="2"/>
      <c r="F1708" s="2"/>
      <c r="G1708" s="45">
        <v>180</v>
      </c>
      <c r="H1708" s="2"/>
      <c r="I1708" s="41"/>
      <c r="J1708" s="45">
        <v>180</v>
      </c>
    </row>
    <row r="1709" spans="1:10" ht="12.75">
      <c r="A1709" s="45">
        <v>642026</v>
      </c>
      <c r="B1709" s="50" t="s">
        <v>474</v>
      </c>
      <c r="C1709" s="46"/>
      <c r="D1709" s="2"/>
      <c r="E1709" s="2"/>
      <c r="F1709" s="2"/>
      <c r="G1709" s="45"/>
      <c r="H1709" s="2"/>
      <c r="I1709" s="41"/>
      <c r="J1709" s="45"/>
    </row>
    <row r="1710" spans="1:10" ht="12.75">
      <c r="A1710" s="56"/>
      <c r="B1710" s="58" t="s">
        <v>475</v>
      </c>
      <c r="C1710" s="57"/>
      <c r="D1710" s="2"/>
      <c r="E1710" s="2"/>
      <c r="F1710" s="2"/>
      <c r="G1710" s="45">
        <v>400</v>
      </c>
      <c r="H1710" s="2"/>
      <c r="I1710" s="41"/>
      <c r="J1710" s="45">
        <v>400</v>
      </c>
    </row>
    <row r="1711" spans="1:10" ht="12.75">
      <c r="A1711" s="45"/>
      <c r="B1711" s="58" t="s">
        <v>476</v>
      </c>
      <c r="C1711" s="46"/>
      <c r="D1711" s="2"/>
      <c r="E1711" s="2"/>
      <c r="F1711" s="2"/>
      <c r="G1711" s="45">
        <v>50</v>
      </c>
      <c r="H1711" s="2"/>
      <c r="I1711" s="41"/>
      <c r="J1711" s="45">
        <v>50</v>
      </c>
    </row>
    <row r="1712" spans="1:10" ht="12.75">
      <c r="A1712" s="45"/>
      <c r="B1712" s="58"/>
      <c r="C1712" s="46"/>
      <c r="D1712" s="2"/>
      <c r="E1712" s="2"/>
      <c r="F1712" s="2"/>
      <c r="G1712" s="45"/>
      <c r="H1712" s="2"/>
      <c r="I1712" s="41"/>
      <c r="J1712" s="45"/>
    </row>
    <row r="1713" spans="1:10" ht="12.75">
      <c r="A1713" s="48">
        <v>723</v>
      </c>
      <c r="B1713" s="37" t="s">
        <v>64</v>
      </c>
      <c r="C1713" s="269"/>
      <c r="D1713" s="100"/>
      <c r="E1713" s="100"/>
      <c r="F1713" s="100"/>
      <c r="G1713" s="173">
        <v>0</v>
      </c>
      <c r="H1713" s="2"/>
      <c r="I1713" s="41"/>
      <c r="J1713" s="173">
        <v>0</v>
      </c>
    </row>
    <row r="1714" spans="1:10" ht="13.5" thickBot="1">
      <c r="A1714" s="135">
        <v>723002</v>
      </c>
      <c r="B1714" s="192" t="s">
        <v>477</v>
      </c>
      <c r="C1714" s="137"/>
      <c r="D1714" s="24"/>
      <c r="E1714" s="24"/>
      <c r="F1714" s="24"/>
      <c r="G1714" s="135"/>
      <c r="H1714" s="24"/>
      <c r="I1714" s="69"/>
      <c r="J1714" s="135"/>
    </row>
    <row r="1715" spans="1:10" ht="12.75">
      <c r="A1715" s="46"/>
      <c r="B1715" s="153"/>
      <c r="C1715" s="46"/>
      <c r="D1715" s="2"/>
      <c r="E1715" s="2"/>
      <c r="F1715" s="2"/>
      <c r="G1715" s="46"/>
      <c r="H1715" s="2"/>
      <c r="I1715" s="2"/>
      <c r="J1715" s="2"/>
    </row>
    <row r="1716" spans="1:10" ht="12.75">
      <c r="A1716" s="164" t="s">
        <v>911</v>
      </c>
      <c r="B1716" s="2"/>
      <c r="C1716" s="57"/>
      <c r="D1716" s="2"/>
      <c r="E1716" s="2"/>
      <c r="F1716" s="2"/>
      <c r="G1716" s="2"/>
      <c r="H1716" s="2"/>
      <c r="I1716" s="2"/>
      <c r="J1716" s="2"/>
    </row>
    <row r="1717" spans="1:10" ht="12.75">
      <c r="A1717" s="1" t="s">
        <v>478</v>
      </c>
      <c r="H1717" s="2"/>
      <c r="I1717" s="2"/>
      <c r="J1717" s="2"/>
    </row>
    <row r="1718" spans="1:10" ht="12.75">
      <c r="A1718" s="165" t="s">
        <v>479</v>
      </c>
      <c r="H1718" s="2"/>
      <c r="I1718" s="2"/>
      <c r="J1718" s="2"/>
    </row>
    <row r="1719" spans="1:10" ht="12.75">
      <c r="A1719" s="165"/>
      <c r="H1719" s="2"/>
      <c r="I1719" s="2"/>
      <c r="J1719" s="2"/>
    </row>
    <row r="1720" spans="1:10" ht="12.75">
      <c r="A1720" s="165"/>
      <c r="H1720" s="2"/>
      <c r="I1720" s="2"/>
      <c r="J1720" s="2"/>
    </row>
    <row r="1721" spans="1:10" ht="12.75">
      <c r="A1721" s="1"/>
      <c r="H1721" s="2"/>
      <c r="I1721" s="2"/>
      <c r="J1721" s="2"/>
    </row>
    <row r="1722" spans="8:10" ht="12.75">
      <c r="H1722" s="2"/>
      <c r="I1722" s="2"/>
      <c r="J1722" s="2"/>
    </row>
    <row r="1723" spans="8:10" ht="12.75">
      <c r="H1723" s="2"/>
      <c r="I1723" s="2"/>
      <c r="J1723" s="2"/>
    </row>
    <row r="1724" spans="1:10" ht="13.5" thickBot="1">
      <c r="A1724" s="49"/>
      <c r="B1724" s="46"/>
      <c r="C1724" s="46"/>
      <c r="H1724" s="2"/>
      <c r="I1724" s="2"/>
      <c r="J1724" s="2"/>
    </row>
    <row r="1725" spans="1:10" ht="13.5" thickBot="1">
      <c r="A1725" s="104" t="s">
        <v>550</v>
      </c>
      <c r="B1725" s="105"/>
      <c r="C1725" s="105"/>
      <c r="D1725" s="106"/>
      <c r="E1725" s="106"/>
      <c r="F1725" s="106"/>
      <c r="G1725" s="7"/>
      <c r="H1725" s="8" t="s">
        <v>551</v>
      </c>
      <c r="I1725" s="8" t="s">
        <v>552</v>
      </c>
      <c r="J1725" s="9"/>
    </row>
    <row r="1726" spans="1:10" ht="16.5" thickTop="1">
      <c r="A1726" s="107" t="s">
        <v>480</v>
      </c>
      <c r="B1726" s="108" t="s">
        <v>481</v>
      </c>
      <c r="C1726" s="109"/>
      <c r="D1726" s="2"/>
      <c r="E1726" s="2"/>
      <c r="F1726" s="2"/>
      <c r="G1726" s="11" t="s">
        <v>553</v>
      </c>
      <c r="H1726" s="12" t="s">
        <v>554</v>
      </c>
      <c r="I1726" s="13" t="s">
        <v>555</v>
      </c>
      <c r="J1726" s="14" t="s">
        <v>556</v>
      </c>
    </row>
    <row r="1727" spans="1:10" ht="12.75">
      <c r="A1727" s="110"/>
      <c r="B1727" s="111"/>
      <c r="C1727" s="112"/>
      <c r="D1727" s="16"/>
      <c r="E1727" s="16"/>
      <c r="F1727" s="16"/>
      <c r="G1727" s="17">
        <v>37950</v>
      </c>
      <c r="H1727" s="18" t="s">
        <v>557</v>
      </c>
      <c r="I1727" s="19" t="s">
        <v>558</v>
      </c>
      <c r="J1727" s="20" t="s">
        <v>559</v>
      </c>
    </row>
    <row r="1728" spans="1:10" ht="13.5" thickBot="1">
      <c r="A1728" s="113"/>
      <c r="B1728" s="114"/>
      <c r="C1728" s="115"/>
      <c r="D1728" s="300" t="s">
        <v>561</v>
      </c>
      <c r="E1728" s="24"/>
      <c r="F1728" s="24"/>
      <c r="G1728" s="25">
        <v>1</v>
      </c>
      <c r="H1728" s="26">
        <v>2</v>
      </c>
      <c r="I1728" s="27">
        <v>3</v>
      </c>
      <c r="J1728" s="28">
        <v>4</v>
      </c>
    </row>
    <row r="1729" spans="1:10" ht="12.75">
      <c r="A1729" s="235"/>
      <c r="B1729" s="119" t="s">
        <v>669</v>
      </c>
      <c r="C1729" s="119"/>
      <c r="D1729" s="120"/>
      <c r="E1729" s="120"/>
      <c r="F1729" s="120"/>
      <c r="G1729" s="233">
        <f>G1731</f>
        <v>500</v>
      </c>
      <c r="H1729" s="233">
        <f>H1731</f>
        <v>0</v>
      </c>
      <c r="I1729" s="233">
        <f>I1731</f>
        <v>0</v>
      </c>
      <c r="J1729" s="233">
        <f>J1731</f>
        <v>500</v>
      </c>
    </row>
    <row r="1730" spans="1:10" ht="12.75">
      <c r="A1730" s="237"/>
      <c r="B1730" s="2"/>
      <c r="C1730" s="2"/>
      <c r="D1730" s="2"/>
      <c r="E1730" s="2"/>
      <c r="F1730" s="2"/>
      <c r="G1730" s="45"/>
      <c r="H1730" s="42"/>
      <c r="I1730" s="41"/>
      <c r="J1730" s="38"/>
    </row>
    <row r="1731" spans="1:10" ht="12.75">
      <c r="A1731" s="238">
        <v>642</v>
      </c>
      <c r="B1731" s="241" t="s">
        <v>52</v>
      </c>
      <c r="C1731" s="36"/>
      <c r="D1731" s="2"/>
      <c r="E1731" s="2"/>
      <c r="F1731" s="2"/>
      <c r="G1731" s="173">
        <f>SUM(G1732:G1734)</f>
        <v>500</v>
      </c>
      <c r="H1731" s="42"/>
      <c r="I1731" s="41"/>
      <c r="J1731" s="173">
        <f>SUM(J1732:J1734)</f>
        <v>500</v>
      </c>
    </row>
    <row r="1732" spans="1:10" ht="12.75">
      <c r="A1732" s="240">
        <v>642026</v>
      </c>
      <c r="B1732" s="242" t="s">
        <v>482</v>
      </c>
      <c r="C1732" s="46"/>
      <c r="D1732" s="2"/>
      <c r="E1732" s="2"/>
      <c r="F1732" s="2"/>
      <c r="G1732" s="45">
        <v>450</v>
      </c>
      <c r="H1732" s="42"/>
      <c r="I1732" s="41"/>
      <c r="J1732" s="45">
        <v>450</v>
      </c>
    </row>
    <row r="1733" spans="1:10" ht="12.75">
      <c r="A1733" s="274"/>
      <c r="B1733" s="339" t="s">
        <v>483</v>
      </c>
      <c r="C1733" s="57"/>
      <c r="D1733" s="2"/>
      <c r="E1733" s="2"/>
      <c r="F1733" s="2"/>
      <c r="G1733" s="45"/>
      <c r="H1733" s="42"/>
      <c r="I1733" s="41"/>
      <c r="J1733" s="45"/>
    </row>
    <row r="1734" spans="1:10" ht="13.5" thickBot="1">
      <c r="A1734" s="276">
        <v>642014</v>
      </c>
      <c r="B1734" s="234" t="s">
        <v>484</v>
      </c>
      <c r="C1734" s="137"/>
      <c r="D1734" s="24"/>
      <c r="E1734" s="24"/>
      <c r="F1734" s="24"/>
      <c r="G1734" s="135">
        <v>50</v>
      </c>
      <c r="H1734" s="70"/>
      <c r="I1734" s="69"/>
      <c r="J1734" s="135">
        <v>50</v>
      </c>
    </row>
    <row r="1735" spans="2:10" ht="12.75">
      <c r="B1735" s="46"/>
      <c r="C1735" s="46"/>
      <c r="H1735" s="2"/>
      <c r="I1735" s="2"/>
      <c r="J1735" s="2"/>
    </row>
    <row r="1736" spans="2:10" ht="12.75">
      <c r="B1736" s="46"/>
      <c r="C1736" s="46"/>
      <c r="H1736" s="2"/>
      <c r="I1736" s="2"/>
      <c r="J1736" s="2"/>
    </row>
    <row r="1737" spans="2:10" ht="12.75">
      <c r="B1737" s="46"/>
      <c r="C1737" s="46"/>
      <c r="H1737" s="2"/>
      <c r="I1737" s="2"/>
      <c r="J1737" s="2"/>
    </row>
    <row r="1738" spans="2:10" ht="12.75">
      <c r="B1738" s="46"/>
      <c r="C1738" s="46"/>
      <c r="H1738" s="2"/>
      <c r="I1738" s="2"/>
      <c r="J1738" s="2"/>
    </row>
    <row r="1739" spans="2:10" ht="12.75">
      <c r="B1739" s="46"/>
      <c r="C1739" s="46"/>
      <c r="H1739" s="2"/>
      <c r="I1739" s="2"/>
      <c r="J1739" s="2"/>
    </row>
    <row r="1740" spans="2:10" ht="12.75">
      <c r="B1740" s="46"/>
      <c r="C1740" s="46"/>
      <c r="H1740" s="2"/>
      <c r="I1740" s="2"/>
      <c r="J1740" s="2"/>
    </row>
    <row r="1741" spans="8:10" ht="13.5" thickBot="1">
      <c r="H1741" s="2"/>
      <c r="I1741" s="2"/>
      <c r="J1741" s="2"/>
    </row>
    <row r="1742" spans="1:10" ht="13.5" thickBot="1">
      <c r="A1742" s="104" t="s">
        <v>550</v>
      </c>
      <c r="B1742" s="105"/>
      <c r="C1742" s="105"/>
      <c r="D1742" s="106"/>
      <c r="E1742" s="106"/>
      <c r="F1742" s="106"/>
      <c r="G1742" s="7"/>
      <c r="H1742" s="8" t="s">
        <v>551</v>
      </c>
      <c r="I1742" s="8" t="s">
        <v>552</v>
      </c>
      <c r="J1742" s="9"/>
    </row>
    <row r="1743" spans="1:10" ht="16.5" thickTop="1">
      <c r="A1743" s="340" t="s">
        <v>485</v>
      </c>
      <c r="B1743" s="228" t="s">
        <v>486</v>
      </c>
      <c r="C1743" s="109"/>
      <c r="D1743" s="2"/>
      <c r="E1743" s="2"/>
      <c r="F1743" s="2"/>
      <c r="G1743" s="11" t="s">
        <v>553</v>
      </c>
      <c r="H1743" s="12" t="s">
        <v>554</v>
      </c>
      <c r="I1743" s="13" t="s">
        <v>555</v>
      </c>
      <c r="J1743" s="14" t="s">
        <v>556</v>
      </c>
    </row>
    <row r="1744" spans="1:10" ht="15.75">
      <c r="A1744" s="110"/>
      <c r="B1744" s="227" t="s">
        <v>435</v>
      </c>
      <c r="C1744" s="112"/>
      <c r="D1744" s="16"/>
      <c r="E1744" s="16"/>
      <c r="F1744" s="16"/>
      <c r="G1744" s="17">
        <v>37950</v>
      </c>
      <c r="H1744" s="18" t="s">
        <v>557</v>
      </c>
      <c r="I1744" s="19" t="s">
        <v>558</v>
      </c>
      <c r="J1744" s="20" t="s">
        <v>559</v>
      </c>
    </row>
    <row r="1745" spans="1:10" ht="13.5" thickBot="1">
      <c r="A1745" s="113"/>
      <c r="B1745" s="114"/>
      <c r="C1745" s="115"/>
      <c r="D1745" s="300" t="s">
        <v>561</v>
      </c>
      <c r="E1745" s="24"/>
      <c r="F1745" s="24"/>
      <c r="G1745" s="25">
        <v>1</v>
      </c>
      <c r="H1745" s="26">
        <v>2</v>
      </c>
      <c r="I1745" s="27">
        <v>3</v>
      </c>
      <c r="J1745" s="28">
        <v>4</v>
      </c>
    </row>
    <row r="1746" spans="1:10" ht="12.75">
      <c r="A1746" s="341"/>
      <c r="B1746" s="232" t="s">
        <v>669</v>
      </c>
      <c r="C1746" s="120"/>
      <c r="D1746" s="120"/>
      <c r="E1746" s="120"/>
      <c r="F1746" s="120"/>
      <c r="G1746" s="233">
        <f>G1748+G1750+G1752</f>
        <v>4650</v>
      </c>
      <c r="H1746" s="233">
        <f>H1748+H1750+H1752</f>
        <v>0</v>
      </c>
      <c r="I1746" s="233">
        <f>I1748+I1750+I1752</f>
        <v>0</v>
      </c>
      <c r="J1746" s="233">
        <f>J1748+J1750+J1752</f>
        <v>4650</v>
      </c>
    </row>
    <row r="1747" spans="1:10" ht="12.75">
      <c r="A1747" s="42"/>
      <c r="B1747" s="216"/>
      <c r="C1747" s="2"/>
      <c r="D1747" s="2"/>
      <c r="E1747" s="2"/>
      <c r="F1747" s="2"/>
      <c r="G1747" s="45"/>
      <c r="H1747" s="42"/>
      <c r="I1747" s="41"/>
      <c r="J1747" s="38"/>
    </row>
    <row r="1748" spans="1:10" ht="12.75">
      <c r="A1748" s="37">
        <v>610</v>
      </c>
      <c r="B1748" s="211" t="s">
        <v>464</v>
      </c>
      <c r="C1748" s="36"/>
      <c r="D1748" s="2"/>
      <c r="E1748" s="2"/>
      <c r="F1748" s="2"/>
      <c r="G1748" s="173">
        <v>3083</v>
      </c>
      <c r="H1748" s="42"/>
      <c r="I1748" s="41"/>
      <c r="J1748" s="173">
        <v>3083</v>
      </c>
    </row>
    <row r="1749" spans="1:10" ht="12.75">
      <c r="A1749" s="42"/>
      <c r="B1749" s="216"/>
      <c r="C1749" s="2"/>
      <c r="D1749" s="2"/>
      <c r="E1749" s="2"/>
      <c r="F1749" s="2"/>
      <c r="G1749" s="45"/>
      <c r="H1749" s="42"/>
      <c r="I1749" s="41"/>
      <c r="J1749" s="45"/>
    </row>
    <row r="1750" spans="1:10" ht="12.75">
      <c r="A1750" s="37">
        <v>620</v>
      </c>
      <c r="B1750" s="211" t="s">
        <v>875</v>
      </c>
      <c r="C1750" s="2"/>
      <c r="D1750" s="2"/>
      <c r="E1750" s="2"/>
      <c r="F1750" s="2"/>
      <c r="G1750" s="173">
        <v>1172</v>
      </c>
      <c r="H1750" s="42"/>
      <c r="I1750" s="41"/>
      <c r="J1750" s="173">
        <v>1172</v>
      </c>
    </row>
    <row r="1751" spans="1:10" ht="12.75">
      <c r="A1751" s="42"/>
      <c r="B1751" s="216"/>
      <c r="C1751" s="2"/>
      <c r="D1751" s="2"/>
      <c r="E1751" s="2"/>
      <c r="F1751" s="2"/>
      <c r="G1751" s="45"/>
      <c r="H1751" s="42"/>
      <c r="I1751" s="41"/>
      <c r="J1751" s="45"/>
    </row>
    <row r="1752" spans="1:10" ht="12.75">
      <c r="A1752" s="37">
        <v>630</v>
      </c>
      <c r="B1752" s="211" t="s">
        <v>997</v>
      </c>
      <c r="C1752" s="2"/>
      <c r="D1752" s="2"/>
      <c r="E1752" s="2"/>
      <c r="F1752" s="2"/>
      <c r="G1752" s="173">
        <f>SUM(G1753:G1759)</f>
        <v>395</v>
      </c>
      <c r="H1752" s="42"/>
      <c r="I1752" s="41"/>
      <c r="J1752" s="173">
        <f>SUM(J1753:J1759)</f>
        <v>395</v>
      </c>
    </row>
    <row r="1753" spans="1:10" ht="12.75">
      <c r="A1753" s="42">
        <v>637014</v>
      </c>
      <c r="B1753" s="216" t="s">
        <v>769</v>
      </c>
      <c r="C1753" s="2"/>
      <c r="D1753" s="2"/>
      <c r="E1753" s="2"/>
      <c r="F1753" s="2"/>
      <c r="G1753" s="45">
        <v>270</v>
      </c>
      <c r="H1753" s="42"/>
      <c r="I1753" s="41"/>
      <c r="J1753" s="45">
        <v>270</v>
      </c>
    </row>
    <row r="1754" spans="1:10" ht="12.75">
      <c r="A1754" s="42">
        <v>634001</v>
      </c>
      <c r="B1754" s="216" t="s">
        <v>487</v>
      </c>
      <c r="C1754" s="2"/>
      <c r="D1754" s="2"/>
      <c r="E1754" s="2"/>
      <c r="F1754" s="2"/>
      <c r="G1754" s="45">
        <v>20</v>
      </c>
      <c r="H1754" s="42"/>
      <c r="I1754" s="41"/>
      <c r="J1754" s="45">
        <v>20</v>
      </c>
    </row>
    <row r="1755" spans="1:10" ht="12.75">
      <c r="A1755" s="42">
        <v>634002</v>
      </c>
      <c r="B1755" s="216" t="s">
        <v>488</v>
      </c>
      <c r="C1755" s="2"/>
      <c r="D1755" s="2"/>
      <c r="E1755" s="2"/>
      <c r="F1755" s="2"/>
      <c r="G1755" s="45">
        <v>15</v>
      </c>
      <c r="H1755" s="42"/>
      <c r="I1755" s="41"/>
      <c r="J1755" s="45">
        <v>15</v>
      </c>
    </row>
    <row r="1756" spans="1:10" ht="12.75">
      <c r="A1756" s="42">
        <v>634003</v>
      </c>
      <c r="B1756" s="216" t="s">
        <v>890</v>
      </c>
      <c r="C1756" s="2"/>
      <c r="D1756" s="2"/>
      <c r="E1756" s="2"/>
      <c r="F1756" s="2"/>
      <c r="G1756" s="45">
        <v>15</v>
      </c>
      <c r="H1756" s="42"/>
      <c r="I1756" s="41"/>
      <c r="J1756" s="45">
        <v>15</v>
      </c>
    </row>
    <row r="1757" spans="1:10" ht="12.75">
      <c r="A1757" s="42">
        <v>633010</v>
      </c>
      <c r="B1757" s="216" t="s">
        <v>489</v>
      </c>
      <c r="C1757" s="2"/>
      <c r="D1757" s="2"/>
      <c r="E1757" s="2"/>
      <c r="F1757" s="2"/>
      <c r="G1757" s="45">
        <v>45</v>
      </c>
      <c r="H1757" s="42"/>
      <c r="I1757" s="41"/>
      <c r="J1757" s="45">
        <v>45</v>
      </c>
    </row>
    <row r="1758" spans="1:10" ht="13.5" thickBot="1">
      <c r="A1758" s="70">
        <v>637016</v>
      </c>
      <c r="B1758" s="258" t="s">
        <v>771</v>
      </c>
      <c r="C1758" s="24"/>
      <c r="D1758" s="24"/>
      <c r="E1758" s="24"/>
      <c r="F1758" s="24"/>
      <c r="G1758" s="135">
        <v>30</v>
      </c>
      <c r="H1758" s="70"/>
      <c r="I1758" s="69"/>
      <c r="J1758" s="135">
        <v>30</v>
      </c>
    </row>
    <row r="1759" spans="1:10" ht="12.75">
      <c r="A1759" s="2"/>
      <c r="B1759" s="2"/>
      <c r="C1759" s="2"/>
      <c r="D1759" s="2"/>
      <c r="E1759" s="2"/>
      <c r="F1759" s="2"/>
      <c r="G1759" s="2"/>
      <c r="H1759" s="2"/>
      <c r="I1759" s="2"/>
      <c r="J1759" s="2"/>
    </row>
    <row r="1760" spans="1:10" ht="13.5" thickBot="1">
      <c r="A1760" s="2"/>
      <c r="B1760" s="2"/>
      <c r="C1760" s="2"/>
      <c r="D1760" s="2"/>
      <c r="E1760" s="2"/>
      <c r="F1760" s="2"/>
      <c r="H1760" s="2"/>
      <c r="I1760" s="2"/>
      <c r="J1760" s="2"/>
    </row>
    <row r="1761" spans="1:10" ht="13.5" thickBot="1">
      <c r="A1761" s="104" t="s">
        <v>550</v>
      </c>
      <c r="B1761" s="105"/>
      <c r="C1761" s="105"/>
      <c r="D1761" s="106"/>
      <c r="E1761" s="106"/>
      <c r="F1761" s="106"/>
      <c r="G1761" s="7"/>
      <c r="H1761" s="8" t="s">
        <v>551</v>
      </c>
      <c r="I1761" s="8" t="s">
        <v>552</v>
      </c>
      <c r="J1761" s="9"/>
    </row>
    <row r="1762" spans="1:10" ht="16.5" thickTop="1">
      <c r="A1762" s="340" t="s">
        <v>490</v>
      </c>
      <c r="B1762" s="228" t="s">
        <v>491</v>
      </c>
      <c r="C1762" s="109"/>
      <c r="D1762" s="2"/>
      <c r="E1762" s="2"/>
      <c r="F1762" s="2"/>
      <c r="G1762" s="11" t="s">
        <v>553</v>
      </c>
      <c r="H1762" s="12" t="s">
        <v>554</v>
      </c>
      <c r="I1762" s="13" t="s">
        <v>555</v>
      </c>
      <c r="J1762" s="14" t="s">
        <v>556</v>
      </c>
    </row>
    <row r="1763" spans="1:10" ht="15.75">
      <c r="A1763" s="110"/>
      <c r="B1763" s="227" t="s">
        <v>492</v>
      </c>
      <c r="C1763" s="112"/>
      <c r="D1763" s="16"/>
      <c r="E1763" s="16"/>
      <c r="F1763" s="16"/>
      <c r="G1763" s="17">
        <v>37950</v>
      </c>
      <c r="H1763" s="18" t="s">
        <v>557</v>
      </c>
      <c r="I1763" s="19" t="s">
        <v>558</v>
      </c>
      <c r="J1763" s="20" t="s">
        <v>559</v>
      </c>
    </row>
    <row r="1764" spans="1:10" ht="13.5" thickBot="1">
      <c r="A1764" s="113" t="s">
        <v>560</v>
      </c>
      <c r="B1764" s="114"/>
      <c r="C1764" s="115"/>
      <c r="D1764" s="300" t="s">
        <v>561</v>
      </c>
      <c r="E1764" s="24"/>
      <c r="F1764" s="24"/>
      <c r="G1764" s="25">
        <v>1</v>
      </c>
      <c r="H1764" s="26">
        <v>2</v>
      </c>
      <c r="I1764" s="27">
        <v>3</v>
      </c>
      <c r="J1764" s="28">
        <v>4</v>
      </c>
    </row>
    <row r="1765" spans="1:10" ht="12.75">
      <c r="A1765" s="342"/>
      <c r="B1765" s="119" t="s">
        <v>669</v>
      </c>
      <c r="C1765" s="120"/>
      <c r="D1765" s="120"/>
      <c r="E1765" s="120"/>
      <c r="F1765" s="120"/>
      <c r="G1765" s="233">
        <f>G1767+G1769+G1771</f>
        <v>306</v>
      </c>
      <c r="H1765" s="233">
        <f>H1767+H1769+H1771</f>
        <v>0</v>
      </c>
      <c r="I1765" s="233">
        <f>I1767+I1769+I1771</f>
        <v>0</v>
      </c>
      <c r="J1765" s="233">
        <f>J1767+J1769+J1771</f>
        <v>306</v>
      </c>
    </row>
    <row r="1766" spans="1:10" ht="12.75">
      <c r="A1766" s="237"/>
      <c r="B1766" s="2"/>
      <c r="C1766" s="2"/>
      <c r="D1766" s="2"/>
      <c r="E1766" s="2"/>
      <c r="F1766" s="2"/>
      <c r="G1766" s="45"/>
      <c r="H1766" s="2"/>
      <c r="I1766" s="41"/>
      <c r="J1766" s="38"/>
    </row>
    <row r="1767" spans="1:10" ht="12.75">
      <c r="A1767" s="238">
        <v>610</v>
      </c>
      <c r="B1767" s="36" t="s">
        <v>464</v>
      </c>
      <c r="C1767" s="36"/>
      <c r="D1767" s="2"/>
      <c r="E1767" s="2"/>
      <c r="F1767" s="2"/>
      <c r="G1767" s="173">
        <v>193</v>
      </c>
      <c r="H1767" s="2"/>
      <c r="I1767" s="41"/>
      <c r="J1767" s="78">
        <v>193</v>
      </c>
    </row>
    <row r="1768" spans="1:10" ht="12.75">
      <c r="A1768" s="237"/>
      <c r="B1768" s="2"/>
      <c r="C1768" s="2"/>
      <c r="D1768" s="2"/>
      <c r="E1768" s="2"/>
      <c r="F1768" s="2"/>
      <c r="G1768" s="45"/>
      <c r="H1768" s="2"/>
      <c r="I1768" s="41"/>
      <c r="J1768" s="78"/>
    </row>
    <row r="1769" spans="1:10" ht="12.75">
      <c r="A1769" s="238">
        <v>620</v>
      </c>
      <c r="B1769" s="36" t="s">
        <v>875</v>
      </c>
      <c r="C1769" s="2"/>
      <c r="D1769" s="2"/>
      <c r="E1769" s="2"/>
      <c r="F1769" s="2"/>
      <c r="G1769" s="173">
        <v>73</v>
      </c>
      <c r="H1769" s="2"/>
      <c r="I1769" s="41"/>
      <c r="J1769" s="78">
        <v>73</v>
      </c>
    </row>
    <row r="1770" spans="1:10" ht="12.75">
      <c r="A1770" s="237"/>
      <c r="B1770" s="2"/>
      <c r="C1770" s="2"/>
      <c r="D1770" s="2"/>
      <c r="E1770" s="2"/>
      <c r="F1770" s="2"/>
      <c r="G1770" s="45"/>
      <c r="H1770" s="2"/>
      <c r="I1770" s="41"/>
      <c r="J1770" s="78"/>
    </row>
    <row r="1771" spans="1:10" ht="12.75">
      <c r="A1771" s="238">
        <v>630</v>
      </c>
      <c r="B1771" s="36" t="s">
        <v>997</v>
      </c>
      <c r="C1771" s="2"/>
      <c r="D1771" s="2"/>
      <c r="E1771" s="2"/>
      <c r="F1771" s="2"/>
      <c r="G1771" s="173">
        <f>SUM(G1772:G1773)</f>
        <v>40</v>
      </c>
      <c r="H1771" s="2"/>
      <c r="I1771" s="41"/>
      <c r="J1771" s="173">
        <f>SUM(J1772:J1773)</f>
        <v>40</v>
      </c>
    </row>
    <row r="1772" spans="1:10" ht="12.75">
      <c r="A1772" s="237">
        <v>637014</v>
      </c>
      <c r="B1772" s="2" t="s">
        <v>769</v>
      </c>
      <c r="C1772" s="2"/>
      <c r="D1772" s="2"/>
      <c r="E1772" s="2"/>
      <c r="F1772" s="2"/>
      <c r="G1772" s="45">
        <v>20</v>
      </c>
      <c r="H1772" s="2"/>
      <c r="I1772" s="41"/>
      <c r="J1772" s="45">
        <v>20</v>
      </c>
    </row>
    <row r="1773" spans="1:10" ht="13.5" thickBot="1">
      <c r="A1773" s="279">
        <v>637016</v>
      </c>
      <c r="B1773" s="24" t="s">
        <v>771</v>
      </c>
      <c r="C1773" s="24"/>
      <c r="D1773" s="24"/>
      <c r="E1773" s="24"/>
      <c r="F1773" s="24"/>
      <c r="G1773" s="135">
        <v>20</v>
      </c>
      <c r="H1773" s="24"/>
      <c r="I1773" s="69"/>
      <c r="J1773" s="135">
        <v>20</v>
      </c>
    </row>
    <row r="1774" spans="1:10" ht="12.75">
      <c r="A1774" s="2"/>
      <c r="B1774" s="2"/>
      <c r="C1774" s="2"/>
      <c r="D1774" s="2"/>
      <c r="E1774" s="2"/>
      <c r="F1774" s="2"/>
      <c r="G1774" s="2"/>
      <c r="H1774" s="2"/>
      <c r="I1774" s="2"/>
      <c r="J1774" s="2"/>
    </row>
    <row r="1775" spans="8:10" ht="13.5" thickBot="1">
      <c r="H1775" s="2"/>
      <c r="I1775" s="2"/>
      <c r="J1775" s="2"/>
    </row>
    <row r="1776" spans="1:10" ht="13.5" thickBot="1">
      <c r="A1776" s="104" t="s">
        <v>550</v>
      </c>
      <c r="B1776" s="105"/>
      <c r="C1776" s="105"/>
      <c r="D1776" s="106"/>
      <c r="E1776" s="106"/>
      <c r="F1776" s="106"/>
      <c r="G1776" s="7"/>
      <c r="H1776" s="8" t="s">
        <v>551</v>
      </c>
      <c r="I1776" s="8" t="s">
        <v>552</v>
      </c>
      <c r="J1776" s="9"/>
    </row>
    <row r="1777" spans="1:10" ht="16.5" thickTop="1">
      <c r="A1777" s="340" t="s">
        <v>493</v>
      </c>
      <c r="B1777" s="228" t="s">
        <v>494</v>
      </c>
      <c r="C1777" s="109"/>
      <c r="D1777" s="2"/>
      <c r="E1777" s="2"/>
      <c r="F1777" s="2"/>
      <c r="G1777" s="11" t="s">
        <v>553</v>
      </c>
      <c r="H1777" s="12" t="s">
        <v>554</v>
      </c>
      <c r="I1777" s="13" t="s">
        <v>555</v>
      </c>
      <c r="J1777" s="14" t="s">
        <v>556</v>
      </c>
    </row>
    <row r="1778" spans="1:10" ht="15.75">
      <c r="A1778" s="110"/>
      <c r="B1778" s="227" t="s">
        <v>492</v>
      </c>
      <c r="C1778" s="112"/>
      <c r="D1778" s="16"/>
      <c r="E1778" s="16"/>
      <c r="F1778" s="16"/>
      <c r="G1778" s="17">
        <v>37950</v>
      </c>
      <c r="H1778" s="18" t="s">
        <v>557</v>
      </c>
      <c r="I1778" s="19" t="s">
        <v>558</v>
      </c>
      <c r="J1778" s="20" t="s">
        <v>559</v>
      </c>
    </row>
    <row r="1779" spans="1:10" ht="13.5" thickBot="1">
      <c r="A1779" s="113" t="s">
        <v>560</v>
      </c>
      <c r="B1779" s="114"/>
      <c r="C1779" s="115"/>
      <c r="D1779" s="300" t="s">
        <v>561</v>
      </c>
      <c r="E1779" s="24"/>
      <c r="F1779" s="24"/>
      <c r="G1779" s="25">
        <v>1</v>
      </c>
      <c r="H1779" s="26">
        <v>2</v>
      </c>
      <c r="I1779" s="27">
        <v>3</v>
      </c>
      <c r="J1779" s="28">
        <v>4</v>
      </c>
    </row>
    <row r="1780" spans="1:10" ht="12.75">
      <c r="A1780" s="342"/>
      <c r="B1780" s="119" t="s">
        <v>669</v>
      </c>
      <c r="C1780" s="120"/>
      <c r="D1780" s="120"/>
      <c r="E1780" s="120"/>
      <c r="F1780" s="120"/>
      <c r="G1780" s="233">
        <f>G1782+G1784+G1786</f>
        <v>51</v>
      </c>
      <c r="H1780" s="233">
        <f>H1782+H1784+H1786</f>
        <v>0</v>
      </c>
      <c r="I1780" s="233">
        <f>I1782+I1784+I1786</f>
        <v>0</v>
      </c>
      <c r="J1780" s="233">
        <f>J1782+J1784+J1786</f>
        <v>51</v>
      </c>
    </row>
    <row r="1781" spans="1:10" ht="12.75">
      <c r="A1781" s="237"/>
      <c r="B1781" s="2"/>
      <c r="C1781" s="2"/>
      <c r="D1781" s="2"/>
      <c r="E1781" s="2"/>
      <c r="F1781" s="2"/>
      <c r="G1781" s="45"/>
      <c r="H1781" s="2"/>
      <c r="I1781" s="41"/>
      <c r="J1781" s="38"/>
    </row>
    <row r="1782" spans="1:10" ht="12.75">
      <c r="A1782" s="238">
        <v>610</v>
      </c>
      <c r="B1782" s="36" t="s">
        <v>464</v>
      </c>
      <c r="C1782" s="36"/>
      <c r="D1782" s="2"/>
      <c r="E1782" s="2"/>
      <c r="F1782" s="2"/>
      <c r="G1782" s="173">
        <v>30</v>
      </c>
      <c r="H1782" s="2"/>
      <c r="I1782" s="41"/>
      <c r="J1782" s="78">
        <v>30</v>
      </c>
    </row>
    <row r="1783" spans="1:10" ht="12.75">
      <c r="A1783" s="237"/>
      <c r="B1783" s="2"/>
      <c r="C1783" s="2"/>
      <c r="D1783" s="2"/>
      <c r="E1783" s="2"/>
      <c r="F1783" s="2"/>
      <c r="G1783" s="45"/>
      <c r="H1783" s="2"/>
      <c r="I1783" s="41"/>
      <c r="J1783" s="38"/>
    </row>
    <row r="1784" spans="1:10" ht="12.75">
      <c r="A1784" s="238">
        <v>620</v>
      </c>
      <c r="B1784" s="36" t="s">
        <v>875</v>
      </c>
      <c r="C1784" s="2"/>
      <c r="D1784" s="2"/>
      <c r="E1784" s="2"/>
      <c r="F1784" s="2"/>
      <c r="G1784" s="173">
        <v>11</v>
      </c>
      <c r="H1784" s="2"/>
      <c r="I1784" s="41"/>
      <c r="J1784" s="78">
        <v>11</v>
      </c>
    </row>
    <row r="1785" spans="1:10" ht="12.75">
      <c r="A1785" s="237"/>
      <c r="B1785" s="2"/>
      <c r="C1785" s="2"/>
      <c r="D1785" s="2"/>
      <c r="E1785" s="2"/>
      <c r="F1785" s="2"/>
      <c r="G1785" s="45"/>
      <c r="H1785" s="2"/>
      <c r="I1785" s="41"/>
      <c r="J1785" s="38"/>
    </row>
    <row r="1786" spans="1:10" ht="12.75">
      <c r="A1786" s="238">
        <v>630</v>
      </c>
      <c r="B1786" s="36" t="s">
        <v>997</v>
      </c>
      <c r="C1786" s="2"/>
      <c r="D1786" s="2"/>
      <c r="E1786" s="2"/>
      <c r="F1786" s="2"/>
      <c r="G1786" s="173">
        <f>SUM(G1787:G1788)</f>
        <v>10</v>
      </c>
      <c r="H1786" s="2"/>
      <c r="I1786" s="41"/>
      <c r="J1786" s="173">
        <f>SUM(J1787:J1788)</f>
        <v>10</v>
      </c>
    </row>
    <row r="1787" spans="1:10" ht="12.75">
      <c r="A1787" s="237">
        <v>637014</v>
      </c>
      <c r="B1787" s="2" t="s">
        <v>769</v>
      </c>
      <c r="C1787" s="2"/>
      <c r="D1787" s="2"/>
      <c r="E1787" s="2"/>
      <c r="F1787" s="2"/>
      <c r="G1787" s="45">
        <v>9</v>
      </c>
      <c r="H1787" s="2"/>
      <c r="I1787" s="41"/>
      <c r="J1787" s="45">
        <v>9</v>
      </c>
    </row>
    <row r="1788" spans="1:10" ht="13.5" thickBot="1">
      <c r="A1788" s="279">
        <v>637016</v>
      </c>
      <c r="B1788" s="24" t="s">
        <v>771</v>
      </c>
      <c r="C1788" s="24"/>
      <c r="D1788" s="24"/>
      <c r="E1788" s="24"/>
      <c r="F1788" s="24"/>
      <c r="G1788" s="135">
        <v>1</v>
      </c>
      <c r="H1788" s="24"/>
      <c r="I1788" s="69"/>
      <c r="J1788" s="135">
        <v>1</v>
      </c>
    </row>
    <row r="1789" spans="1:10" ht="12.75">
      <c r="A1789" s="2"/>
      <c r="B1789" s="2"/>
      <c r="C1789" s="2"/>
      <c r="D1789" s="2"/>
      <c r="E1789" s="2"/>
      <c r="F1789" s="2"/>
      <c r="G1789" s="2"/>
      <c r="H1789" s="2"/>
      <c r="I1789" s="2"/>
      <c r="J1789" s="2"/>
    </row>
    <row r="1790" spans="8:10" ht="13.5" thickBot="1">
      <c r="H1790" s="2"/>
      <c r="I1790" s="2"/>
      <c r="J1790" s="2"/>
    </row>
    <row r="1791" spans="1:10" ht="13.5" thickBot="1">
      <c r="A1791" s="104" t="s">
        <v>550</v>
      </c>
      <c r="B1791" s="105"/>
      <c r="C1791" s="105"/>
      <c r="D1791" s="106"/>
      <c r="E1791" s="106"/>
      <c r="F1791" s="106"/>
      <c r="G1791" s="7"/>
      <c r="H1791" s="8" t="s">
        <v>551</v>
      </c>
      <c r="I1791" s="8" t="s">
        <v>552</v>
      </c>
      <c r="J1791" s="9"/>
    </row>
    <row r="1792" spans="1:10" ht="16.5" thickTop="1">
      <c r="A1792" s="340" t="s">
        <v>493</v>
      </c>
      <c r="B1792" s="228" t="s">
        <v>486</v>
      </c>
      <c r="C1792" s="109"/>
      <c r="D1792" s="2"/>
      <c r="E1792" s="2"/>
      <c r="F1792" s="2"/>
      <c r="G1792" s="11" t="s">
        <v>553</v>
      </c>
      <c r="H1792" s="4" t="s">
        <v>554</v>
      </c>
      <c r="I1792" s="5" t="s">
        <v>555</v>
      </c>
      <c r="J1792" s="14" t="s">
        <v>556</v>
      </c>
    </row>
    <row r="1793" spans="1:10" ht="12.75">
      <c r="A1793" s="110"/>
      <c r="B1793" s="343" t="s">
        <v>495</v>
      </c>
      <c r="C1793" s="112"/>
      <c r="D1793" s="16"/>
      <c r="E1793" s="16"/>
      <c r="F1793" s="16"/>
      <c r="G1793" s="17">
        <v>37950</v>
      </c>
      <c r="H1793" s="15" t="s">
        <v>557</v>
      </c>
      <c r="I1793" s="76" t="s">
        <v>558</v>
      </c>
      <c r="J1793" s="20" t="s">
        <v>559</v>
      </c>
    </row>
    <row r="1794" spans="1:10" ht="13.5" thickBot="1">
      <c r="A1794" s="113"/>
      <c r="B1794" s="114"/>
      <c r="C1794" s="115"/>
      <c r="D1794" s="300" t="s">
        <v>561</v>
      </c>
      <c r="E1794" s="24"/>
      <c r="F1794" s="24"/>
      <c r="G1794" s="25">
        <v>1</v>
      </c>
      <c r="H1794" s="26">
        <v>2</v>
      </c>
      <c r="I1794" s="27">
        <v>3</v>
      </c>
      <c r="J1794" s="28">
        <v>4</v>
      </c>
    </row>
    <row r="1795" spans="1:10" ht="12.75">
      <c r="A1795" s="342"/>
      <c r="B1795" s="119" t="s">
        <v>669</v>
      </c>
      <c r="C1795" s="120"/>
      <c r="D1795" s="120"/>
      <c r="E1795" s="120"/>
      <c r="F1795" s="120"/>
      <c r="G1795" s="233">
        <f>G1797+G1799+G1801</f>
        <v>716</v>
      </c>
      <c r="H1795" s="233">
        <f>H1797+H1799+H1801</f>
        <v>0</v>
      </c>
      <c r="I1795" s="233">
        <f>I1797+I1799+I1801</f>
        <v>0</v>
      </c>
      <c r="J1795" s="233">
        <f>J1797+J1799+J1801</f>
        <v>716</v>
      </c>
    </row>
    <row r="1796" spans="1:10" ht="12.75">
      <c r="A1796" s="237"/>
      <c r="B1796" s="2"/>
      <c r="C1796" s="2"/>
      <c r="D1796" s="2"/>
      <c r="E1796" s="2"/>
      <c r="F1796" s="2"/>
      <c r="G1796" s="45"/>
      <c r="H1796" s="42"/>
      <c r="I1796" s="41"/>
      <c r="J1796" s="38"/>
    </row>
    <row r="1797" spans="1:10" ht="12.75">
      <c r="A1797" s="238">
        <v>610</v>
      </c>
      <c r="B1797" s="36" t="s">
        <v>464</v>
      </c>
      <c r="C1797" s="36"/>
      <c r="D1797" s="2"/>
      <c r="E1797" s="2"/>
      <c r="F1797" s="2"/>
      <c r="G1797" s="173">
        <v>462</v>
      </c>
      <c r="H1797" s="42"/>
      <c r="I1797" s="41"/>
      <c r="J1797" s="78">
        <v>462</v>
      </c>
    </row>
    <row r="1798" spans="1:10" ht="12.75">
      <c r="A1798" s="237"/>
      <c r="B1798" s="2"/>
      <c r="C1798" s="2"/>
      <c r="D1798" s="2"/>
      <c r="E1798" s="2"/>
      <c r="F1798" s="2"/>
      <c r="G1798" s="45"/>
      <c r="H1798" s="42"/>
      <c r="I1798" s="41"/>
      <c r="J1798" s="78"/>
    </row>
    <row r="1799" spans="1:10" ht="12.75">
      <c r="A1799" s="238">
        <v>620</v>
      </c>
      <c r="B1799" s="36" t="s">
        <v>875</v>
      </c>
      <c r="C1799" s="2"/>
      <c r="D1799" s="2"/>
      <c r="E1799" s="2"/>
      <c r="F1799" s="2"/>
      <c r="G1799" s="173">
        <v>176</v>
      </c>
      <c r="H1799" s="42"/>
      <c r="I1799" s="41"/>
      <c r="J1799" s="78">
        <v>176</v>
      </c>
    </row>
    <row r="1800" spans="1:10" ht="12.75">
      <c r="A1800" s="237"/>
      <c r="B1800" s="2"/>
      <c r="C1800" s="2"/>
      <c r="D1800" s="2"/>
      <c r="E1800" s="2"/>
      <c r="F1800" s="2"/>
      <c r="G1800" s="45"/>
      <c r="H1800" s="42"/>
      <c r="I1800" s="41"/>
      <c r="J1800" s="78"/>
    </row>
    <row r="1801" spans="1:10" ht="12.75">
      <c r="A1801" s="238">
        <v>630</v>
      </c>
      <c r="B1801" s="36" t="s">
        <v>997</v>
      </c>
      <c r="C1801" s="2"/>
      <c r="D1801" s="2"/>
      <c r="E1801" s="2"/>
      <c r="F1801" s="2"/>
      <c r="G1801" s="173">
        <f>SUM(G1802:G1809)</f>
        <v>78</v>
      </c>
      <c r="H1801" s="173">
        <f>SUM(H1802:H1809)</f>
        <v>0</v>
      </c>
      <c r="I1801" s="173">
        <f>SUM(I1802:I1809)</f>
        <v>0</v>
      </c>
      <c r="J1801" s="173">
        <f>SUM(J1802:J1809)</f>
        <v>78</v>
      </c>
    </row>
    <row r="1802" spans="1:10" ht="12.75">
      <c r="A1802" s="239">
        <v>631</v>
      </c>
      <c r="B1802" s="49" t="s">
        <v>496</v>
      </c>
      <c r="C1802" s="49"/>
      <c r="D1802" s="49"/>
      <c r="E1802" s="49"/>
      <c r="F1802" s="49"/>
      <c r="G1802" s="45">
        <v>5</v>
      </c>
      <c r="H1802" s="42"/>
      <c r="I1802" s="41"/>
      <c r="J1802" s="38">
        <f>G1802+I1802</f>
        <v>5</v>
      </c>
    </row>
    <row r="1803" spans="1:10" ht="12.75">
      <c r="A1803" s="239">
        <v>632</v>
      </c>
      <c r="B1803" s="49" t="s">
        <v>497</v>
      </c>
      <c r="C1803" s="49"/>
      <c r="D1803" s="49"/>
      <c r="E1803" s="49"/>
      <c r="F1803" s="49"/>
      <c r="G1803" s="45">
        <v>20</v>
      </c>
      <c r="H1803" s="42">
        <v>-5</v>
      </c>
      <c r="I1803" s="41">
        <v>-5</v>
      </c>
      <c r="J1803" s="38">
        <f>G1803+I1803</f>
        <v>15</v>
      </c>
    </row>
    <row r="1804" spans="1:10" ht="12.75">
      <c r="A1804" s="239">
        <v>633006</v>
      </c>
      <c r="B1804" s="49" t="s">
        <v>865</v>
      </c>
      <c r="C1804" s="2"/>
      <c r="D1804" s="2"/>
      <c r="E1804" s="2"/>
      <c r="F1804" s="2"/>
      <c r="G1804" s="45">
        <v>5</v>
      </c>
      <c r="H1804" s="42"/>
      <c r="I1804" s="41"/>
      <c r="J1804" s="38">
        <f aca="true" t="shared" si="9" ref="J1804:J1809">G1804+I1804</f>
        <v>5</v>
      </c>
    </row>
    <row r="1805" spans="1:10" ht="12.75">
      <c r="A1805" s="239"/>
      <c r="B1805" s="49" t="s">
        <v>498</v>
      </c>
      <c r="C1805" s="2"/>
      <c r="D1805" s="2"/>
      <c r="E1805" s="2"/>
      <c r="F1805" s="2"/>
      <c r="G1805" s="45">
        <v>5</v>
      </c>
      <c r="H1805" s="42"/>
      <c r="I1805" s="41"/>
      <c r="J1805" s="38">
        <f t="shared" si="9"/>
        <v>5</v>
      </c>
    </row>
    <row r="1806" spans="1:10" ht="12.75">
      <c r="A1806" s="239"/>
      <c r="B1806" s="49" t="s">
        <v>499</v>
      </c>
      <c r="C1806" s="2"/>
      <c r="D1806" s="2"/>
      <c r="E1806" s="2"/>
      <c r="F1806" s="2"/>
      <c r="G1806" s="45">
        <v>5</v>
      </c>
      <c r="H1806" s="42"/>
      <c r="I1806" s="41"/>
      <c r="J1806" s="38">
        <f t="shared" si="9"/>
        <v>5</v>
      </c>
    </row>
    <row r="1807" spans="1:10" ht="12.75">
      <c r="A1807" s="237">
        <v>637014</v>
      </c>
      <c r="B1807" s="2" t="s">
        <v>769</v>
      </c>
      <c r="C1807" s="2"/>
      <c r="D1807" s="2"/>
      <c r="E1807" s="2"/>
      <c r="F1807" s="2"/>
      <c r="G1807" s="45">
        <v>27</v>
      </c>
      <c r="H1807" s="42"/>
      <c r="I1807" s="41"/>
      <c r="J1807" s="38">
        <f t="shared" si="9"/>
        <v>27</v>
      </c>
    </row>
    <row r="1808" spans="1:10" ht="12.75">
      <c r="A1808" s="237">
        <v>637001</v>
      </c>
      <c r="B1808" s="2" t="s">
        <v>740</v>
      </c>
      <c r="C1808" s="2"/>
      <c r="D1808" s="2"/>
      <c r="E1808" s="2"/>
      <c r="F1808" s="2"/>
      <c r="G1808" s="45">
        <v>5</v>
      </c>
      <c r="H1808" s="42">
        <v>5</v>
      </c>
      <c r="I1808" s="41">
        <v>5</v>
      </c>
      <c r="J1808" s="38">
        <f t="shared" si="9"/>
        <v>10</v>
      </c>
    </row>
    <row r="1809" spans="1:10" ht="13.5" thickBot="1">
      <c r="A1809" s="279">
        <v>637016</v>
      </c>
      <c r="B1809" s="24" t="s">
        <v>771</v>
      </c>
      <c r="C1809" s="24"/>
      <c r="D1809" s="24"/>
      <c r="E1809" s="24"/>
      <c r="F1809" s="24"/>
      <c r="G1809" s="135">
        <v>6</v>
      </c>
      <c r="H1809" s="70"/>
      <c r="I1809" s="69"/>
      <c r="J1809" s="69">
        <f t="shared" si="9"/>
        <v>6</v>
      </c>
    </row>
    <row r="1810" spans="1:10" ht="12.75">
      <c r="A1810" s="2"/>
      <c r="B1810" s="2"/>
      <c r="C1810" s="2"/>
      <c r="D1810" s="2"/>
      <c r="E1810" s="2"/>
      <c r="F1810" s="2"/>
      <c r="G1810" s="46"/>
      <c r="H1810" s="2"/>
      <c r="I1810" s="2"/>
      <c r="J1810" s="2"/>
    </row>
    <row r="1811" spans="1:10" ht="12.75">
      <c r="A1811" s="36" t="s">
        <v>911</v>
      </c>
      <c r="B1811" s="2"/>
      <c r="C1811" s="2"/>
      <c r="D1811" s="2"/>
      <c r="E1811" s="2"/>
      <c r="F1811" s="2"/>
      <c r="G1811" s="46"/>
      <c r="H1811" s="2"/>
      <c r="I1811" s="2"/>
      <c r="J1811" s="2"/>
    </row>
    <row r="1812" spans="1:10" ht="12.75">
      <c r="A1812" s="100" t="s">
        <v>500</v>
      </c>
      <c r="B1812" s="2"/>
      <c r="C1812" s="2"/>
      <c r="D1812" s="2"/>
      <c r="E1812" s="2"/>
      <c r="F1812" s="2"/>
      <c r="G1812" s="46"/>
      <c r="H1812" s="2"/>
      <c r="I1812" s="2"/>
      <c r="J1812" s="2"/>
    </row>
    <row r="1813" spans="1:10" ht="12.75">
      <c r="A1813" s="100" t="s">
        <v>501</v>
      </c>
      <c r="B1813" s="2"/>
      <c r="C1813" s="2"/>
      <c r="D1813" s="2"/>
      <c r="E1813" s="2"/>
      <c r="F1813" s="2"/>
      <c r="G1813" s="46"/>
      <c r="H1813" s="2"/>
      <c r="I1813" s="2"/>
      <c r="J1813" s="2"/>
    </row>
    <row r="1814" spans="1:10" ht="12.75">
      <c r="A1814" s="100"/>
      <c r="B1814" s="2"/>
      <c r="C1814" s="2"/>
      <c r="D1814" s="2"/>
      <c r="E1814" s="2"/>
      <c r="F1814" s="2"/>
      <c r="G1814" s="46"/>
      <c r="H1814" s="2"/>
      <c r="I1814" s="2"/>
      <c r="J1814" s="2"/>
    </row>
    <row r="1815" spans="1:10" ht="12.75">
      <c r="A1815" s="100"/>
      <c r="B1815" s="2"/>
      <c r="C1815" s="2"/>
      <c r="D1815" s="2"/>
      <c r="E1815" s="2"/>
      <c r="F1815" s="2"/>
      <c r="G1815" s="46"/>
      <c r="H1815" s="2"/>
      <c r="I1815" s="2"/>
      <c r="J1815" s="2"/>
    </row>
    <row r="1816" spans="1:10" ht="12.75">
      <c r="A1816" s="2"/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1:10" ht="12.75">
      <c r="A1817" s="2"/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1:10" ht="15.75">
      <c r="A1818" s="344" t="s">
        <v>502</v>
      </c>
      <c r="B1818" s="2"/>
      <c r="C1818" s="2"/>
      <c r="D1818" s="2"/>
      <c r="E1818" s="2"/>
      <c r="F1818" s="2"/>
      <c r="H1818" s="2"/>
      <c r="I1818" s="2"/>
      <c r="J1818" s="2"/>
    </row>
    <row r="1819" spans="1:10" ht="12.75">
      <c r="A1819" s="100"/>
      <c r="B1819" s="2"/>
      <c r="C1819" s="2"/>
      <c r="D1819" s="2"/>
      <c r="E1819" s="2"/>
      <c r="F1819" s="2"/>
      <c r="H1819" s="2"/>
      <c r="I1819" s="2"/>
      <c r="J1819" s="2"/>
    </row>
    <row r="1820" spans="1:10" ht="13.5" thickBot="1">
      <c r="A1820" s="1" t="s">
        <v>503</v>
      </c>
      <c r="B1820" s="1"/>
      <c r="C1820" s="1"/>
      <c r="D1820" s="1"/>
      <c r="E1820" s="1"/>
      <c r="F1820" s="1"/>
      <c r="G1820" s="2"/>
      <c r="H1820" s="2"/>
      <c r="I1820" s="2"/>
      <c r="J1820" t="s">
        <v>504</v>
      </c>
    </row>
    <row r="1821" spans="1:10" ht="13.5" thickBot="1">
      <c r="A1821" s="345"/>
      <c r="B1821" s="346"/>
      <c r="C1821" s="346"/>
      <c r="D1821" s="346"/>
      <c r="E1821" s="347"/>
      <c r="F1821" s="347"/>
      <c r="G1821" s="7"/>
      <c r="H1821" s="8" t="s">
        <v>551</v>
      </c>
      <c r="I1821" s="8" t="s">
        <v>552</v>
      </c>
      <c r="J1821" s="9"/>
    </row>
    <row r="1822" spans="1:10" ht="13.5" thickTop="1">
      <c r="A1822" s="348" t="s">
        <v>505</v>
      </c>
      <c r="B1822" s="349" t="s">
        <v>506</v>
      </c>
      <c r="C1822" s="350"/>
      <c r="D1822" s="318"/>
      <c r="E1822" s="318"/>
      <c r="F1822" s="318"/>
      <c r="G1822" s="11" t="s">
        <v>553</v>
      </c>
      <c r="H1822" s="4" t="s">
        <v>554</v>
      </c>
      <c r="I1822" s="5" t="s">
        <v>555</v>
      </c>
      <c r="J1822" s="14" t="s">
        <v>556</v>
      </c>
    </row>
    <row r="1823" spans="1:10" ht="12.75">
      <c r="A1823" s="351"/>
      <c r="B1823" s="352"/>
      <c r="C1823" s="353"/>
      <c r="D1823" s="353"/>
      <c r="E1823" s="354"/>
      <c r="F1823" s="355"/>
      <c r="G1823" s="17">
        <v>37950</v>
      </c>
      <c r="H1823" s="15" t="s">
        <v>557</v>
      </c>
      <c r="I1823" s="76" t="s">
        <v>558</v>
      </c>
      <c r="J1823" s="20" t="s">
        <v>559</v>
      </c>
    </row>
    <row r="1824" spans="1:10" ht="13.5" thickBot="1">
      <c r="A1824" s="356" t="s">
        <v>560</v>
      </c>
      <c r="B1824" s="357"/>
      <c r="C1824" s="358"/>
      <c r="D1824" s="358" t="s">
        <v>561</v>
      </c>
      <c r="E1824" s="358"/>
      <c r="F1824" s="358"/>
      <c r="G1824" s="25">
        <v>1</v>
      </c>
      <c r="H1824" s="26">
        <v>2</v>
      </c>
      <c r="I1824" s="27">
        <v>3</v>
      </c>
      <c r="J1824" s="28">
        <v>4</v>
      </c>
    </row>
    <row r="1825" spans="1:10" ht="12.75">
      <c r="A1825" s="359" t="s">
        <v>667</v>
      </c>
      <c r="B1825" s="49" t="s">
        <v>668</v>
      </c>
      <c r="C1825" s="49"/>
      <c r="G1825" s="209">
        <f>G436</f>
        <v>91797</v>
      </c>
      <c r="H1825" s="209">
        <f>H436</f>
        <v>46796</v>
      </c>
      <c r="I1825" s="209">
        <f>I436</f>
        <v>46491</v>
      </c>
      <c r="J1825" s="209">
        <f>J436</f>
        <v>138288</v>
      </c>
    </row>
    <row r="1826" spans="1:10" ht="12.75">
      <c r="A1826" s="359" t="s">
        <v>855</v>
      </c>
      <c r="B1826" s="49" t="s">
        <v>856</v>
      </c>
      <c r="C1826" s="49"/>
      <c r="G1826" s="68">
        <f>G666</f>
        <v>823</v>
      </c>
      <c r="H1826" s="68">
        <f>H666</f>
        <v>0</v>
      </c>
      <c r="I1826" s="68">
        <f>I666</f>
        <v>0</v>
      </c>
      <c r="J1826" s="68">
        <f>J666</f>
        <v>823</v>
      </c>
    </row>
    <row r="1827" spans="1:10" ht="12.75">
      <c r="A1827" s="359" t="s">
        <v>1091</v>
      </c>
      <c r="B1827" s="49" t="s">
        <v>507</v>
      </c>
      <c r="C1827" s="49"/>
      <c r="G1827" s="68">
        <f>G1157</f>
        <v>16823</v>
      </c>
      <c r="H1827" s="68">
        <f>H1157</f>
        <v>1055</v>
      </c>
      <c r="I1827" s="68">
        <f>I1157</f>
        <v>1056</v>
      </c>
      <c r="J1827" s="68">
        <f>J1157</f>
        <v>17879</v>
      </c>
    </row>
    <row r="1828" spans="1:10" ht="12.75">
      <c r="A1828" s="359" t="s">
        <v>871</v>
      </c>
      <c r="B1828" s="49" t="s">
        <v>508</v>
      </c>
      <c r="C1828" s="49"/>
      <c r="G1828" s="68">
        <f>G712</f>
        <v>15263</v>
      </c>
      <c r="H1828" s="68">
        <f>H712</f>
        <v>438</v>
      </c>
      <c r="I1828" s="68">
        <f>I712</f>
        <v>210</v>
      </c>
      <c r="J1828" s="68">
        <f>J712</f>
        <v>15473</v>
      </c>
    </row>
    <row r="1829" spans="1:10" ht="12.75">
      <c r="A1829" s="359" t="s">
        <v>919</v>
      </c>
      <c r="B1829" s="49" t="s">
        <v>920</v>
      </c>
      <c r="C1829" s="49"/>
      <c r="G1829" s="68">
        <f>G820</f>
        <v>250</v>
      </c>
      <c r="H1829" s="68">
        <f>H820</f>
        <v>0</v>
      </c>
      <c r="I1829" s="68">
        <f>I820</f>
        <v>0</v>
      </c>
      <c r="J1829" s="68">
        <f>J820</f>
        <v>250</v>
      </c>
    </row>
    <row r="1830" spans="1:10" ht="12.75">
      <c r="A1830" s="359" t="s">
        <v>935</v>
      </c>
      <c r="B1830" s="49" t="s">
        <v>936</v>
      </c>
      <c r="C1830" s="49"/>
      <c r="G1830" s="68">
        <f>G850</f>
        <v>0</v>
      </c>
      <c r="H1830" s="68">
        <f>H850</f>
        <v>307</v>
      </c>
      <c r="I1830" s="68">
        <f>I850</f>
        <v>307</v>
      </c>
      <c r="J1830" s="68">
        <f>J850</f>
        <v>307</v>
      </c>
    </row>
    <row r="1831" spans="1:10" ht="12.75">
      <c r="A1831" s="359" t="s">
        <v>952</v>
      </c>
      <c r="B1831" s="49" t="s">
        <v>953</v>
      </c>
      <c r="C1831" s="49"/>
      <c r="G1831" s="68">
        <f>G883</f>
        <v>27100</v>
      </c>
      <c r="H1831" s="68">
        <f>H883</f>
        <v>30761</v>
      </c>
      <c r="I1831" s="68">
        <f>I883</f>
        <v>30361</v>
      </c>
      <c r="J1831" s="68">
        <f>J883</f>
        <v>57461</v>
      </c>
    </row>
    <row r="1832" spans="1:10" ht="12.75">
      <c r="A1832" s="359"/>
      <c r="B1832" s="49" t="s">
        <v>992</v>
      </c>
      <c r="C1832" s="49"/>
      <c r="G1832" s="68">
        <f>G941</f>
        <v>3077</v>
      </c>
      <c r="H1832" s="68">
        <f>H941</f>
        <v>326</v>
      </c>
      <c r="I1832" s="68">
        <f>I941</f>
        <v>326</v>
      </c>
      <c r="J1832" s="68">
        <f>J941</f>
        <v>3403</v>
      </c>
    </row>
    <row r="1833" spans="1:10" ht="12.75">
      <c r="A1833" s="359" t="s">
        <v>1029</v>
      </c>
      <c r="B1833" s="49" t="s">
        <v>1030</v>
      </c>
      <c r="C1833" s="49"/>
      <c r="G1833" s="68">
        <f>G1020</f>
        <v>25903</v>
      </c>
      <c r="H1833" s="68">
        <f>H1020</f>
        <v>4619</v>
      </c>
      <c r="I1833" s="68">
        <f>I1020</f>
        <v>2619</v>
      </c>
      <c r="J1833" s="68">
        <f>J1020</f>
        <v>28522</v>
      </c>
    </row>
    <row r="1834" spans="1:10" ht="12.75">
      <c r="A1834" s="359" t="s">
        <v>1060</v>
      </c>
      <c r="B1834" s="49" t="s">
        <v>1061</v>
      </c>
      <c r="C1834" s="49"/>
      <c r="G1834" s="68">
        <f>G1072</f>
        <v>909</v>
      </c>
      <c r="H1834" s="68">
        <f>H1072</f>
        <v>0</v>
      </c>
      <c r="I1834" s="68">
        <f>I1072</f>
        <v>0</v>
      </c>
      <c r="J1834" s="68">
        <f>J1072</f>
        <v>909</v>
      </c>
    </row>
    <row r="1835" spans="1:10" ht="12.75">
      <c r="A1835" s="359" t="s">
        <v>1079</v>
      </c>
      <c r="B1835" s="49" t="s">
        <v>1080</v>
      </c>
      <c r="C1835" s="49"/>
      <c r="G1835" s="68">
        <f>G1128</f>
        <v>36891</v>
      </c>
      <c r="H1835" s="68">
        <f>H1128</f>
        <v>685</v>
      </c>
      <c r="I1835" s="68">
        <f>I1128</f>
        <v>685</v>
      </c>
      <c r="J1835" s="68">
        <f>J1128</f>
        <v>37576</v>
      </c>
    </row>
    <row r="1836" spans="1:10" ht="12.75">
      <c r="A1836" s="359" t="s">
        <v>11</v>
      </c>
      <c r="B1836" s="49" t="s">
        <v>12</v>
      </c>
      <c r="C1836" s="49"/>
      <c r="G1836" s="68">
        <f>G1197</f>
        <v>67460</v>
      </c>
      <c r="H1836" s="68">
        <f>H1197</f>
        <v>124500</v>
      </c>
      <c r="I1836" s="68">
        <f>I1197</f>
        <v>51500</v>
      </c>
      <c r="J1836" s="68">
        <f>J1197</f>
        <v>118960</v>
      </c>
    </row>
    <row r="1837" spans="1:10" ht="12.75">
      <c r="A1837" s="359" t="s">
        <v>31</v>
      </c>
      <c r="B1837" s="49" t="s">
        <v>32</v>
      </c>
      <c r="C1837" s="49"/>
      <c r="G1837" s="68">
        <f>G1235</f>
        <v>19003</v>
      </c>
      <c r="H1837" s="68">
        <f>H1235</f>
        <v>0</v>
      </c>
      <c r="I1837" s="68">
        <f>I1235</f>
        <v>0</v>
      </c>
      <c r="J1837" s="68">
        <f>J1235</f>
        <v>19003</v>
      </c>
    </row>
    <row r="1838" spans="1:10" ht="12.75">
      <c r="A1838" s="359" t="s">
        <v>43</v>
      </c>
      <c r="B1838" s="49" t="s">
        <v>44</v>
      </c>
      <c r="C1838" s="49"/>
      <c r="G1838" s="68">
        <f>G1266</f>
        <v>15760</v>
      </c>
      <c r="H1838" s="68">
        <f>H1266</f>
        <v>7046</v>
      </c>
      <c r="I1838" s="68">
        <f>I1266</f>
        <v>3777</v>
      </c>
      <c r="J1838" s="68">
        <f>J1266</f>
        <v>19537</v>
      </c>
    </row>
    <row r="1839" spans="1:10" ht="12.75">
      <c r="A1839" s="359" t="s">
        <v>94</v>
      </c>
      <c r="B1839" s="49" t="s">
        <v>509</v>
      </c>
      <c r="C1839" s="49"/>
      <c r="G1839" s="68">
        <f>G1351</f>
        <v>4396</v>
      </c>
      <c r="H1839" s="68">
        <f>H1351</f>
        <v>20</v>
      </c>
      <c r="I1839" s="68">
        <f>I1351</f>
        <v>20</v>
      </c>
      <c r="J1839" s="68">
        <f>J1351</f>
        <v>4416</v>
      </c>
    </row>
    <row r="1840" spans="1:10" ht="12.75">
      <c r="A1840" s="239" t="s">
        <v>340</v>
      </c>
      <c r="B1840" s="49" t="s">
        <v>341</v>
      </c>
      <c r="C1840" s="49"/>
      <c r="G1840" s="68">
        <f>G1402</f>
        <v>50</v>
      </c>
      <c r="H1840" s="68">
        <f>H1402</f>
        <v>0</v>
      </c>
      <c r="I1840" s="68">
        <f>I1402</f>
        <v>0</v>
      </c>
      <c r="J1840" s="68">
        <f>J1402</f>
        <v>50</v>
      </c>
    </row>
    <row r="1841" spans="1:10" ht="12.75">
      <c r="A1841" s="239" t="s">
        <v>104</v>
      </c>
      <c r="B1841" s="49" t="s">
        <v>105</v>
      </c>
      <c r="C1841" s="49"/>
      <c r="G1841" s="68">
        <f>G1371</f>
        <v>850</v>
      </c>
      <c r="H1841" s="68">
        <f>H1371</f>
        <v>215</v>
      </c>
      <c r="I1841" s="68">
        <f>I1371</f>
        <v>90</v>
      </c>
      <c r="J1841" s="68">
        <f>J1371</f>
        <v>940</v>
      </c>
    </row>
    <row r="1842" spans="1:10" ht="12.75">
      <c r="A1842" s="359" t="s">
        <v>342</v>
      </c>
      <c r="B1842" s="49" t="s">
        <v>343</v>
      </c>
      <c r="C1842" s="49"/>
      <c r="G1842" s="68">
        <f>G1412</f>
        <v>806</v>
      </c>
      <c r="H1842" s="68">
        <f>H1412</f>
        <v>290</v>
      </c>
      <c r="I1842" s="68">
        <f>I1412</f>
        <v>290</v>
      </c>
      <c r="J1842" s="68">
        <f>J1412</f>
        <v>1096</v>
      </c>
    </row>
    <row r="1843" spans="1:10" ht="12.75">
      <c r="A1843" s="359" t="s">
        <v>363</v>
      </c>
      <c r="B1843" s="49" t="s">
        <v>364</v>
      </c>
      <c r="C1843" s="49"/>
      <c r="G1843" s="68">
        <f>G1451</f>
        <v>370</v>
      </c>
      <c r="H1843" s="68">
        <f>H1451</f>
        <v>790</v>
      </c>
      <c r="I1843" s="68">
        <f>I1451</f>
        <v>370</v>
      </c>
      <c r="J1843" s="68">
        <f>J1451</f>
        <v>740</v>
      </c>
    </row>
    <row r="1844" spans="1:10" ht="12.75">
      <c r="A1844" s="359" t="s">
        <v>405</v>
      </c>
      <c r="B1844" s="49" t="s">
        <v>510</v>
      </c>
      <c r="C1844" s="49"/>
      <c r="G1844" s="68">
        <f>G1540</f>
        <v>236440</v>
      </c>
      <c r="H1844" s="68">
        <f>H1540</f>
        <v>493</v>
      </c>
      <c r="I1844" s="68">
        <f>I1540</f>
        <v>493</v>
      </c>
      <c r="J1844" s="68">
        <f>J1540</f>
        <v>236933</v>
      </c>
    </row>
    <row r="1845" spans="1:10" ht="12.75">
      <c r="A1845" s="359" t="s">
        <v>393</v>
      </c>
      <c r="B1845" s="49" t="s">
        <v>394</v>
      </c>
      <c r="C1845" s="49"/>
      <c r="G1845" s="68">
        <f>G1498</f>
        <v>330</v>
      </c>
      <c r="H1845" s="68">
        <f>H1498</f>
        <v>0</v>
      </c>
      <c r="I1845" s="68">
        <f>I1498</f>
        <v>0</v>
      </c>
      <c r="J1845" s="68">
        <f>J1498</f>
        <v>330</v>
      </c>
    </row>
    <row r="1846" spans="1:10" ht="12.75">
      <c r="A1846" s="359" t="s">
        <v>399</v>
      </c>
      <c r="B1846" s="49" t="s">
        <v>400</v>
      </c>
      <c r="C1846" s="49"/>
      <c r="G1846" s="68">
        <f>G1512</f>
        <v>20</v>
      </c>
      <c r="H1846" s="68">
        <f>H1512</f>
        <v>230</v>
      </c>
      <c r="I1846" s="68">
        <f>I1512</f>
        <v>40</v>
      </c>
      <c r="J1846" s="68">
        <f>J1512</f>
        <v>60</v>
      </c>
    </row>
    <row r="1847" spans="1:10" ht="12.75">
      <c r="A1847" s="359" t="s">
        <v>434</v>
      </c>
      <c r="B1847" s="49" t="s">
        <v>435</v>
      </c>
      <c r="C1847" s="49"/>
      <c r="G1847" s="68">
        <f>G1584</f>
        <v>200</v>
      </c>
      <c r="H1847" s="68">
        <f>H1584</f>
        <v>0</v>
      </c>
      <c r="I1847" s="68">
        <f>I1584</f>
        <v>0</v>
      </c>
      <c r="J1847" s="68">
        <f>J1584</f>
        <v>200</v>
      </c>
    </row>
    <row r="1848" spans="1:10" ht="12.75">
      <c r="A1848" s="239" t="s">
        <v>485</v>
      </c>
      <c r="B1848" s="49" t="s">
        <v>511</v>
      </c>
      <c r="C1848" s="49"/>
      <c r="G1848" s="68">
        <f>G1746</f>
        <v>4650</v>
      </c>
      <c r="H1848" s="68">
        <f>H1746</f>
        <v>0</v>
      </c>
      <c r="I1848" s="68">
        <f>I1746</f>
        <v>0</v>
      </c>
      <c r="J1848" s="68">
        <f>J1746</f>
        <v>4650</v>
      </c>
    </row>
    <row r="1849" spans="1:10" ht="12.75">
      <c r="A1849" s="359" t="s">
        <v>462</v>
      </c>
      <c r="B1849" s="49" t="s">
        <v>512</v>
      </c>
      <c r="C1849" s="49"/>
      <c r="G1849" s="68">
        <f>G1677</f>
        <v>6825</v>
      </c>
      <c r="H1849" s="68">
        <f>H1677</f>
        <v>674</v>
      </c>
      <c r="I1849" s="68">
        <f>I1677</f>
        <v>674</v>
      </c>
      <c r="J1849" s="68">
        <f>J1677</f>
        <v>7499</v>
      </c>
    </row>
    <row r="1850" spans="1:10" ht="12.75">
      <c r="A1850" s="239" t="s">
        <v>490</v>
      </c>
      <c r="B1850" s="49" t="s">
        <v>491</v>
      </c>
      <c r="C1850" s="49"/>
      <c r="G1850" s="68">
        <f>G1765</f>
        <v>306</v>
      </c>
      <c r="H1850" s="68">
        <f>H1765</f>
        <v>0</v>
      </c>
      <c r="I1850" s="68">
        <f>I1765</f>
        <v>0</v>
      </c>
      <c r="J1850" s="68">
        <f>J1765</f>
        <v>306</v>
      </c>
    </row>
    <row r="1851" spans="1:10" ht="12.75">
      <c r="A1851" s="359" t="s">
        <v>480</v>
      </c>
      <c r="B1851" s="49" t="s">
        <v>481</v>
      </c>
      <c r="C1851" s="49"/>
      <c r="G1851" s="68">
        <f>G1729</f>
        <v>500</v>
      </c>
      <c r="H1851" s="68">
        <f>H1729</f>
        <v>0</v>
      </c>
      <c r="I1851" s="68">
        <f>I1729</f>
        <v>0</v>
      </c>
      <c r="J1851" s="68">
        <f>J1729</f>
        <v>500</v>
      </c>
    </row>
    <row r="1852" spans="1:10" ht="12.75">
      <c r="A1852" s="239" t="s">
        <v>493</v>
      </c>
      <c r="B1852" s="49" t="s">
        <v>494</v>
      </c>
      <c r="C1852" s="49"/>
      <c r="G1852" s="68">
        <f>G1780</f>
        <v>51</v>
      </c>
      <c r="H1852" s="68">
        <f>H1780</f>
        <v>0</v>
      </c>
      <c r="I1852" s="68">
        <f>I1780</f>
        <v>0</v>
      </c>
      <c r="J1852" s="68">
        <f>J1780</f>
        <v>51</v>
      </c>
    </row>
    <row r="1853" spans="1:10" ht="12.75">
      <c r="A1853" s="239" t="s">
        <v>493</v>
      </c>
      <c r="B1853" s="49" t="s">
        <v>513</v>
      </c>
      <c r="C1853" s="49"/>
      <c r="G1853" s="68">
        <f>G1795</f>
        <v>716</v>
      </c>
      <c r="H1853" s="68">
        <f>H1795</f>
        <v>0</v>
      </c>
      <c r="I1853" s="68">
        <f>I1795</f>
        <v>0</v>
      </c>
      <c r="J1853" s="68">
        <f>J1795</f>
        <v>716</v>
      </c>
    </row>
    <row r="1854" spans="1:10" ht="12.75">
      <c r="A1854" s="359" t="s">
        <v>439</v>
      </c>
      <c r="B1854" s="49" t="s">
        <v>514</v>
      </c>
      <c r="C1854" s="49"/>
      <c r="G1854" s="68">
        <f>G1595</f>
        <v>125</v>
      </c>
      <c r="H1854" s="68">
        <f>H1595</f>
        <v>0</v>
      </c>
      <c r="I1854" s="68">
        <f>I1595</f>
        <v>0</v>
      </c>
      <c r="J1854" s="68">
        <f>J1595</f>
        <v>125</v>
      </c>
    </row>
    <row r="1855" spans="1:10" ht="13.5" thickBot="1">
      <c r="A1855" s="359" t="s">
        <v>444</v>
      </c>
      <c r="B1855" s="49" t="s">
        <v>515</v>
      </c>
      <c r="C1855" s="49"/>
      <c r="G1855" s="139">
        <f>G1607</f>
        <v>288</v>
      </c>
      <c r="H1855" s="139">
        <f>H1607</f>
        <v>70</v>
      </c>
      <c r="I1855" s="139">
        <f>I1607</f>
        <v>70</v>
      </c>
      <c r="J1855" s="139">
        <f>J1607</f>
        <v>358</v>
      </c>
    </row>
    <row r="1856" spans="1:10" ht="13.5" thickBot="1">
      <c r="A1856" s="360"/>
      <c r="B1856" s="361" t="s">
        <v>516</v>
      </c>
      <c r="C1856" s="361"/>
      <c r="D1856" s="89"/>
      <c r="E1856" s="89"/>
      <c r="F1856" s="89"/>
      <c r="G1856" s="362">
        <f>SUM(G1825:G1855)</f>
        <v>577982</v>
      </c>
      <c r="H1856" s="362">
        <f>SUM(H1825:H1855)</f>
        <v>219315</v>
      </c>
      <c r="I1856" s="362">
        <f>SUM(I1825:I1855)</f>
        <v>139379</v>
      </c>
      <c r="J1856" s="362">
        <f>SUM(J1825:J1855)</f>
        <v>717361</v>
      </c>
    </row>
    <row r="1857" spans="1:10" ht="13.5" thickBot="1">
      <c r="A1857" s="224"/>
      <c r="B1857" s="224"/>
      <c r="C1857" s="224"/>
      <c r="D1857" s="172"/>
      <c r="E1857" s="172"/>
      <c r="F1857" s="172"/>
      <c r="H1857" s="2"/>
      <c r="I1857" s="2"/>
      <c r="J1857" s="224"/>
    </row>
    <row r="1858" spans="7:10" ht="13.5" thickBot="1">
      <c r="G1858" s="7"/>
      <c r="H1858" s="8" t="s">
        <v>551</v>
      </c>
      <c r="I1858" s="8" t="s">
        <v>552</v>
      </c>
      <c r="J1858" s="9"/>
    </row>
    <row r="1859" spans="1:10" ht="12.75">
      <c r="A1859" t="s">
        <v>655</v>
      </c>
      <c r="G1859" s="11" t="s">
        <v>553</v>
      </c>
      <c r="H1859" s="4" t="s">
        <v>554</v>
      </c>
      <c r="I1859" s="5" t="s">
        <v>555</v>
      </c>
      <c r="J1859" s="14" t="s">
        <v>556</v>
      </c>
    </row>
    <row r="1860" spans="1:10" ht="12.75">
      <c r="A1860" s="1" t="s">
        <v>517</v>
      </c>
      <c r="B1860" s="1"/>
      <c r="C1860" s="1"/>
      <c r="G1860" s="17">
        <v>37950</v>
      </c>
      <c r="H1860" s="15" t="s">
        <v>557</v>
      </c>
      <c r="I1860" s="76" t="s">
        <v>558</v>
      </c>
      <c r="J1860" s="20" t="s">
        <v>559</v>
      </c>
    </row>
    <row r="1861" spans="1:10" ht="13.5" thickBot="1">
      <c r="A1861" s="1"/>
      <c r="B1861" s="1"/>
      <c r="C1861" s="1"/>
      <c r="G1861" s="25">
        <v>1</v>
      </c>
      <c r="H1861" s="26">
        <v>2</v>
      </c>
      <c r="I1861" s="27">
        <v>3</v>
      </c>
      <c r="J1861" s="28">
        <v>4</v>
      </c>
    </row>
    <row r="1862" spans="1:10" ht="12.75">
      <c r="A1862" s="98" t="s">
        <v>518</v>
      </c>
      <c r="G1862" s="145">
        <f>G579</f>
        <v>2930</v>
      </c>
      <c r="H1862" s="145">
        <f>H579</f>
        <v>756</v>
      </c>
      <c r="I1862" s="145">
        <f>I579</f>
        <v>571</v>
      </c>
      <c r="J1862" s="145">
        <f>J579</f>
        <v>3501</v>
      </c>
    </row>
    <row r="1863" spans="1:10" ht="12.75">
      <c r="A1863" s="98" t="s">
        <v>519</v>
      </c>
      <c r="G1863" s="44">
        <f>G797</f>
        <v>924</v>
      </c>
      <c r="H1863" s="44">
        <f>H797</f>
        <v>0</v>
      </c>
      <c r="I1863" s="44">
        <f>I797</f>
        <v>0</v>
      </c>
      <c r="J1863" s="44">
        <f>J797</f>
        <v>924</v>
      </c>
    </row>
    <row r="1864" spans="1:10" ht="12.75">
      <c r="A1864" s="363" t="s">
        <v>520</v>
      </c>
      <c r="B1864" s="181"/>
      <c r="C1864" s="49"/>
      <c r="G1864" s="44">
        <f>G893+G902+G904</f>
        <v>26800</v>
      </c>
      <c r="H1864" s="44">
        <f>H893+H902+H904</f>
        <v>30161</v>
      </c>
      <c r="I1864" s="44">
        <f>I893+I902+I904</f>
        <v>29861</v>
      </c>
      <c r="J1864" s="44">
        <f>J893+J902+J904</f>
        <v>56661</v>
      </c>
    </row>
    <row r="1865" spans="1:10" ht="12.75">
      <c r="A1865" s="363" t="s">
        <v>521</v>
      </c>
      <c r="B1865" s="181"/>
      <c r="C1865" s="49"/>
      <c r="G1865" s="44">
        <f>G979</f>
        <v>130</v>
      </c>
      <c r="H1865" s="44">
        <f>H979</f>
        <v>73</v>
      </c>
      <c r="I1865" s="44">
        <f>I979</f>
        <v>73</v>
      </c>
      <c r="J1865" s="44">
        <f>J979</f>
        <v>203</v>
      </c>
    </row>
    <row r="1866" spans="1:10" ht="12.75">
      <c r="A1866" s="363" t="s">
        <v>522</v>
      </c>
      <c r="B1866" s="181"/>
      <c r="C1866" s="49"/>
      <c r="G1866" s="44">
        <f>G1031+G1034</f>
        <v>14400</v>
      </c>
      <c r="H1866" s="44">
        <f>H1031+H1034</f>
        <v>1920</v>
      </c>
      <c r="I1866" s="44">
        <f>I1031+I1034</f>
        <v>1920</v>
      </c>
      <c r="J1866" s="44">
        <f>J1031+J1034</f>
        <v>16320</v>
      </c>
    </row>
    <row r="1867" spans="1:10" ht="12.75">
      <c r="A1867" s="363" t="s">
        <v>523</v>
      </c>
      <c r="B1867" s="181"/>
      <c r="C1867" s="49"/>
      <c r="G1867" s="44">
        <f>G1197</f>
        <v>67460</v>
      </c>
      <c r="H1867" s="44">
        <f>H1197</f>
        <v>124500</v>
      </c>
      <c r="I1867" s="44">
        <f>I1197</f>
        <v>51500</v>
      </c>
      <c r="J1867" s="44">
        <f>J1197</f>
        <v>118960</v>
      </c>
    </row>
    <row r="1868" spans="1:10" ht="12.75">
      <c r="A1868" s="363" t="s">
        <v>524</v>
      </c>
      <c r="B1868" s="181"/>
      <c r="C1868" s="49"/>
      <c r="G1868" s="44">
        <f>G1241+G1243</f>
        <v>3750</v>
      </c>
      <c r="H1868" s="44">
        <f>H1241+H1243</f>
        <v>0</v>
      </c>
      <c r="I1868" s="44">
        <f>I1241+I1243</f>
        <v>0</v>
      </c>
      <c r="J1868" s="44">
        <f>J1241+J1243</f>
        <v>3750</v>
      </c>
    </row>
    <row r="1869" spans="1:10" ht="12.75">
      <c r="A1869" s="165" t="s">
        <v>525</v>
      </c>
      <c r="B1869" s="181"/>
      <c r="C1869" s="49"/>
      <c r="G1869" s="44">
        <f>G1300</f>
        <v>1380</v>
      </c>
      <c r="H1869" s="44">
        <f>H1300</f>
        <v>0</v>
      </c>
      <c r="I1869" s="44">
        <f>I1300</f>
        <v>0</v>
      </c>
      <c r="J1869" s="44">
        <f>J1300</f>
        <v>1380</v>
      </c>
    </row>
    <row r="1870" spans="1:10" ht="13.5" thickBot="1">
      <c r="A1870" s="165" t="s">
        <v>526</v>
      </c>
      <c r="B1870" s="181"/>
      <c r="C1870" s="49"/>
      <c r="G1870" s="139">
        <f>G1546+G1547+G1555</f>
        <v>2750</v>
      </c>
      <c r="H1870" s="139">
        <f>H1546+H1547+H1555</f>
        <v>0</v>
      </c>
      <c r="I1870" s="139">
        <f>I1546+I1547+I1555</f>
        <v>0</v>
      </c>
      <c r="J1870" s="139">
        <f>J1546+J1547+J1555</f>
        <v>2750</v>
      </c>
    </row>
    <row r="1871" spans="1:10" ht="13.5" thickBot="1">
      <c r="A1871" s="49" t="s">
        <v>661</v>
      </c>
      <c r="B1871" s="181"/>
      <c r="C1871" s="49"/>
      <c r="G1871" s="364">
        <f>SUM(G1862:G1870)</f>
        <v>120524</v>
      </c>
      <c r="H1871" s="364">
        <f>SUM(H1862:H1870)</f>
        <v>157410</v>
      </c>
      <c r="I1871" s="364">
        <f>SUM(I1862:I1870)</f>
        <v>83925</v>
      </c>
      <c r="J1871" s="364">
        <f>SUM(J1862:J1870)</f>
        <v>204449</v>
      </c>
    </row>
    <row r="1872" spans="1:10" ht="12.75">
      <c r="A1872" s="57"/>
      <c r="B1872" s="153"/>
      <c r="C1872" s="57"/>
      <c r="G1872" s="365"/>
      <c r="H1872" s="2"/>
      <c r="I1872" s="2"/>
      <c r="J1872" s="2"/>
    </row>
    <row r="1873" spans="1:10" ht="12.75">
      <c r="A1873" s="100" t="s">
        <v>527</v>
      </c>
      <c r="B1873" s="100"/>
      <c r="C1873" s="100"/>
      <c r="G1873" s="365"/>
      <c r="H1873" s="2"/>
      <c r="I1873" s="2"/>
      <c r="J1873" s="2"/>
    </row>
    <row r="1874" spans="1:10" ht="12.75">
      <c r="A1874" s="92" t="s">
        <v>528</v>
      </c>
      <c r="B1874" s="2"/>
      <c r="C1874" s="2"/>
      <c r="G1874" s="2">
        <f>G1856-G1871</f>
        <v>457458</v>
      </c>
      <c r="H1874" s="2">
        <f>H1856-H1871</f>
        <v>61905</v>
      </c>
      <c r="I1874" s="2">
        <f>I1856-I1871</f>
        <v>55454</v>
      </c>
      <c r="J1874" s="2">
        <f>J1856-J1871</f>
        <v>512912</v>
      </c>
    </row>
    <row r="1875" spans="1:10" ht="12.75">
      <c r="A1875" s="92"/>
      <c r="B1875" s="2"/>
      <c r="C1875" s="2"/>
      <c r="G1875" s="2"/>
      <c r="H1875" s="2"/>
      <c r="I1875" s="2"/>
      <c r="J1875" s="2"/>
    </row>
    <row r="1876" spans="1:10" ht="12.75">
      <c r="A1876" s="92"/>
      <c r="B1876" s="2"/>
      <c r="C1876" s="2"/>
      <c r="G1876" s="2"/>
      <c r="H1876" s="2"/>
      <c r="I1876" s="2"/>
      <c r="J1876" s="2"/>
    </row>
    <row r="1877" spans="1:10" ht="12.75">
      <c r="A1877" s="92"/>
      <c r="B1877" s="2"/>
      <c r="C1877" s="2"/>
      <c r="G1877" s="2"/>
      <c r="H1877" s="2"/>
      <c r="I1877" s="2"/>
      <c r="J1877" s="2"/>
    </row>
    <row r="1878" spans="8:10" ht="12.75">
      <c r="H1878" s="2"/>
      <c r="I1878" s="2"/>
      <c r="J1878" s="2"/>
    </row>
    <row r="1879" spans="1:10" ht="16.5" thickBot="1">
      <c r="A1879" s="103" t="s">
        <v>529</v>
      </c>
      <c r="H1879" s="2"/>
      <c r="I1879" s="2"/>
      <c r="J1879" s="2"/>
    </row>
    <row r="1880" spans="1:10" ht="13.5" thickBot="1">
      <c r="A1880" s="4"/>
      <c r="B1880" s="366"/>
      <c r="C1880" s="366"/>
      <c r="D1880" s="6"/>
      <c r="E1880" s="6"/>
      <c r="F1880" s="6"/>
      <c r="G1880" s="7"/>
      <c r="H1880" s="8" t="s">
        <v>551</v>
      </c>
      <c r="I1880" s="8" t="s">
        <v>552</v>
      </c>
      <c r="J1880" s="9"/>
    </row>
    <row r="1881" spans="1:10" ht="15.75">
      <c r="A1881" s="367"/>
      <c r="B1881" s="368"/>
      <c r="C1881" s="369"/>
      <c r="D1881" s="2"/>
      <c r="E1881" s="2"/>
      <c r="F1881" s="2"/>
      <c r="G1881" s="11" t="s">
        <v>553</v>
      </c>
      <c r="H1881" s="12" t="s">
        <v>554</v>
      </c>
      <c r="I1881" s="13" t="s">
        <v>555</v>
      </c>
      <c r="J1881" s="14" t="s">
        <v>556</v>
      </c>
    </row>
    <row r="1882" spans="1:10" ht="12.75">
      <c r="A1882" s="15"/>
      <c r="B1882" s="370"/>
      <c r="C1882" s="370"/>
      <c r="D1882" s="16"/>
      <c r="E1882" s="16"/>
      <c r="F1882" s="16"/>
      <c r="G1882" s="17">
        <v>37950</v>
      </c>
      <c r="H1882" s="18" t="s">
        <v>557</v>
      </c>
      <c r="I1882" s="19" t="s">
        <v>558</v>
      </c>
      <c r="J1882" s="20" t="s">
        <v>559</v>
      </c>
    </row>
    <row r="1883" spans="1:10" ht="13.5" thickBot="1">
      <c r="A1883" s="21"/>
      <c r="B1883" s="115"/>
      <c r="C1883" s="115"/>
      <c r="D1883" s="24"/>
      <c r="E1883" s="24"/>
      <c r="F1883" s="24"/>
      <c r="G1883" s="25">
        <v>1</v>
      </c>
      <c r="H1883" s="26">
        <v>2</v>
      </c>
      <c r="I1883" s="27">
        <v>3</v>
      </c>
      <c r="J1883" s="28">
        <v>4</v>
      </c>
    </row>
    <row r="1884" spans="1:10" ht="15">
      <c r="A1884" s="53" t="s">
        <v>530</v>
      </c>
      <c r="B1884" s="52"/>
      <c r="C1884" s="52"/>
      <c r="G1884" s="209">
        <f>G354</f>
        <v>578008</v>
      </c>
      <c r="H1884" s="209">
        <f>H354</f>
        <v>139378</v>
      </c>
      <c r="I1884" s="209">
        <f>I354</f>
        <v>139378</v>
      </c>
      <c r="J1884" s="209">
        <f>J354</f>
        <v>717386</v>
      </c>
    </row>
    <row r="1885" spans="1:10" ht="12.75">
      <c r="A1885" s="126"/>
      <c r="B1885" s="100"/>
      <c r="C1885" s="100"/>
      <c r="G1885" s="45"/>
      <c r="H1885" s="2"/>
      <c r="I1885" s="41"/>
      <c r="J1885" s="41"/>
    </row>
    <row r="1886" spans="1:10" ht="15.75" thickBot="1">
      <c r="A1886" s="53" t="s">
        <v>531</v>
      </c>
      <c r="B1886" s="52"/>
      <c r="C1886" s="52"/>
      <c r="G1886" s="139">
        <f>G1856</f>
        <v>577982</v>
      </c>
      <c r="H1886" s="139">
        <f>H1856</f>
        <v>219315</v>
      </c>
      <c r="I1886" s="139">
        <f>I1856</f>
        <v>139379</v>
      </c>
      <c r="J1886" s="139">
        <f>J1856</f>
        <v>717361</v>
      </c>
    </row>
    <row r="1887" spans="1:10" ht="15.75" thickBot="1">
      <c r="A1887" s="371"/>
      <c r="B1887" s="372"/>
      <c r="C1887" s="372"/>
      <c r="D1887" s="8"/>
      <c r="E1887" s="8"/>
      <c r="F1887" s="8"/>
      <c r="G1887" s="373">
        <f>G1884-G1886</f>
        <v>26</v>
      </c>
      <c r="H1887" s="373">
        <f>H1884-H1886</f>
        <v>-79937</v>
      </c>
      <c r="I1887" s="373">
        <f>I1884-I1886</f>
        <v>-1</v>
      </c>
      <c r="J1887" s="373">
        <f>J1884-J1886</f>
        <v>25</v>
      </c>
    </row>
    <row r="1888" spans="7:10" ht="12.75">
      <c r="G1888" s="374"/>
      <c r="H1888" s="2"/>
      <c r="I1888" s="2"/>
      <c r="J1888" s="2"/>
    </row>
    <row r="1889" spans="1:10" ht="12.75">
      <c r="A1889" t="s">
        <v>532</v>
      </c>
      <c r="H1889" s="2"/>
      <c r="I1889" s="2"/>
      <c r="J1889" s="2"/>
    </row>
    <row r="1890" spans="1:10" ht="12.75">
      <c r="A1890" t="s">
        <v>533</v>
      </c>
      <c r="D1890">
        <v>-30</v>
      </c>
      <c r="E1890" t="s">
        <v>991</v>
      </c>
      <c r="H1890" s="2"/>
      <c r="I1890" s="2"/>
      <c r="J1890" s="2"/>
    </row>
    <row r="1891" spans="1:10" ht="12.75">
      <c r="A1891" t="s">
        <v>534</v>
      </c>
      <c r="D1891">
        <v>5</v>
      </c>
      <c r="E1891" t="s">
        <v>991</v>
      </c>
      <c r="H1891" s="2"/>
      <c r="I1891" s="2"/>
      <c r="J1891" s="2"/>
    </row>
    <row r="1892" spans="1:10" ht="13.5" thickBot="1">
      <c r="A1892" t="s">
        <v>535</v>
      </c>
      <c r="D1892" s="24">
        <v>10</v>
      </c>
      <c r="E1892" s="24" t="s">
        <v>991</v>
      </c>
      <c r="H1892" s="2"/>
      <c r="I1892" s="2"/>
      <c r="J1892" s="2"/>
    </row>
    <row r="1893" spans="4:10" ht="12.75">
      <c r="D1893">
        <f>SUM(D1890:D1892)</f>
        <v>-15</v>
      </c>
      <c r="E1893" t="s">
        <v>991</v>
      </c>
      <c r="H1893" s="2"/>
      <c r="I1893" s="2"/>
      <c r="J1893" s="2"/>
    </row>
    <row r="1894" spans="8:10" ht="12.75">
      <c r="H1894" s="2"/>
      <c r="I1894" s="2"/>
      <c r="J1894" s="2"/>
    </row>
    <row r="1895" spans="1:10" ht="12.75">
      <c r="A1895" t="s">
        <v>536</v>
      </c>
      <c r="H1895" s="2"/>
      <c r="I1895" s="2"/>
      <c r="J1895" s="2"/>
    </row>
    <row r="1896" spans="8:10" ht="12.75">
      <c r="H1896" s="2"/>
      <c r="I1896" s="2"/>
      <c r="J1896" s="2"/>
    </row>
    <row r="1897" spans="8:10" ht="12.75">
      <c r="H1897" s="2"/>
      <c r="I1897" s="2"/>
      <c r="J1897" s="2"/>
    </row>
    <row r="1898" spans="8:10" ht="12.75">
      <c r="H1898" s="2"/>
      <c r="I1898" s="2"/>
      <c r="J1898" s="2"/>
    </row>
    <row r="1899" spans="1:11" ht="12.75">
      <c r="A1899" s="172"/>
      <c r="B1899" s="172"/>
      <c r="C1899" s="172"/>
      <c r="D1899" s="172"/>
      <c r="E1899" s="172"/>
      <c r="F1899" s="172"/>
      <c r="G1899" s="172"/>
      <c r="H1899" s="172"/>
      <c r="I1899" s="172"/>
      <c r="J1899" s="172"/>
      <c r="K1899" s="172"/>
    </row>
    <row r="1900" spans="1:11" ht="12.75">
      <c r="A1900" s="172"/>
      <c r="B1900" s="172"/>
      <c r="C1900" s="172"/>
      <c r="D1900" s="172"/>
      <c r="E1900" s="172"/>
      <c r="F1900" s="172"/>
      <c r="G1900" s="172"/>
      <c r="H1900" s="172"/>
      <c r="I1900" s="172"/>
      <c r="J1900" s="172"/>
      <c r="K1900" s="172"/>
    </row>
    <row r="1901" spans="1:11" ht="15">
      <c r="A1901" s="376" t="s">
        <v>115</v>
      </c>
      <c r="H1901" s="263" t="s">
        <v>116</v>
      </c>
      <c r="K1901" s="172"/>
    </row>
    <row r="1902" ht="12.75">
      <c r="K1902" s="172"/>
    </row>
    <row r="1903" spans="6:11" ht="12.75">
      <c r="F1903" s="263" t="s">
        <v>117</v>
      </c>
      <c r="G1903" s="380" t="s">
        <v>118</v>
      </c>
      <c r="H1903" s="380" t="s">
        <v>119</v>
      </c>
      <c r="K1903" s="172"/>
    </row>
    <row r="1904" spans="6:11" ht="12.75">
      <c r="F1904" s="381">
        <v>37950</v>
      </c>
      <c r="G1904" s="380" t="s">
        <v>120</v>
      </c>
      <c r="H1904" s="380" t="s">
        <v>121</v>
      </c>
      <c r="K1904" s="172"/>
    </row>
    <row r="1905" spans="1:11" ht="15">
      <c r="A1905" s="376" t="s">
        <v>122</v>
      </c>
      <c r="K1905" s="172"/>
    </row>
    <row r="1906" spans="3:11" ht="12.75">
      <c r="C1906" t="s">
        <v>123</v>
      </c>
      <c r="F1906" s="99">
        <v>445927</v>
      </c>
      <c r="G1906" s="99">
        <f>18632+20+493</f>
        <v>19145</v>
      </c>
      <c r="H1906" s="99">
        <f>SUM(F1906:G1906)</f>
        <v>465072</v>
      </c>
      <c r="K1906" s="172"/>
    </row>
    <row r="1907" spans="1:11" ht="15">
      <c r="A1907" s="376"/>
      <c r="C1907" t="s">
        <v>124</v>
      </c>
      <c r="E1907" s="376"/>
      <c r="F1907" s="99">
        <f>438954</f>
        <v>438954</v>
      </c>
      <c r="G1907" s="99">
        <f>57410+20+493</f>
        <v>57923</v>
      </c>
      <c r="H1907" s="99">
        <f>SUM(F1907:G1907)</f>
        <v>496877</v>
      </c>
      <c r="K1907" s="172"/>
    </row>
    <row r="1908" spans="1:11" ht="15">
      <c r="A1908" s="376"/>
      <c r="C1908" t="s">
        <v>125</v>
      </c>
      <c r="E1908" s="376"/>
      <c r="F1908" s="99"/>
      <c r="G1908" s="99">
        <v>38750</v>
      </c>
      <c r="H1908" s="382">
        <v>38750</v>
      </c>
      <c r="K1908" s="172"/>
    </row>
    <row r="1909" spans="3:11" ht="15">
      <c r="C1909" t="s">
        <v>126</v>
      </c>
      <c r="E1909" s="376"/>
      <c r="F1909" s="99">
        <f>F1906-F1907</f>
        <v>6973</v>
      </c>
      <c r="G1909" s="99">
        <f>G1906-G1907</f>
        <v>-38778</v>
      </c>
      <c r="H1909" s="99">
        <f>H1906-H1907</f>
        <v>-31805</v>
      </c>
      <c r="K1909" s="172"/>
    </row>
    <row r="1910" spans="1:11" ht="15">
      <c r="A1910" s="376"/>
      <c r="C1910" t="s">
        <v>127</v>
      </c>
      <c r="E1910" s="383"/>
      <c r="F1910" s="99"/>
      <c r="G1910" s="99">
        <f>G1906-(G1907-G1908)</f>
        <v>-28</v>
      </c>
      <c r="H1910" s="99">
        <f>H1906-(H1907-H1908)</f>
        <v>6945</v>
      </c>
      <c r="K1910" s="172"/>
    </row>
    <row r="1911" spans="5:11" ht="15">
      <c r="E1911" s="376"/>
      <c r="F1911" s="99"/>
      <c r="G1911" s="99"/>
      <c r="H1911" s="99"/>
      <c r="K1911" s="172"/>
    </row>
    <row r="1912" spans="1:11" ht="15">
      <c r="A1912" s="376" t="s">
        <v>128</v>
      </c>
      <c r="E1912" s="383"/>
      <c r="F1912" s="99"/>
      <c r="G1912" s="99"/>
      <c r="H1912" s="99"/>
      <c r="K1912" s="172"/>
    </row>
    <row r="1913" spans="3:11" ht="15">
      <c r="C1913" t="s">
        <v>123</v>
      </c>
      <c r="E1913" s="376"/>
      <c r="F1913" s="99">
        <v>59406</v>
      </c>
      <c r="G1913" s="99">
        <v>-50000</v>
      </c>
      <c r="H1913" s="99">
        <f>SUM(F1913:G1913)</f>
        <v>9406</v>
      </c>
      <c r="K1913" s="172"/>
    </row>
    <row r="1914" spans="1:11" ht="15">
      <c r="A1914" s="376"/>
      <c r="C1914" t="s">
        <v>124</v>
      </c>
      <c r="E1914" s="376"/>
      <c r="F1914" s="99">
        <v>120524</v>
      </c>
      <c r="G1914" s="99">
        <v>83925</v>
      </c>
      <c r="H1914" s="99">
        <f>SUM(F1914:G1914)</f>
        <v>204449</v>
      </c>
      <c r="K1914" s="172"/>
    </row>
    <row r="1915" spans="3:11" ht="15">
      <c r="C1915" t="s">
        <v>126</v>
      </c>
      <c r="E1915" s="376"/>
      <c r="F1915" s="99">
        <f>F1913-F1914</f>
        <v>-61118</v>
      </c>
      <c r="G1915" s="99">
        <f>G1913-G1914</f>
        <v>-133925</v>
      </c>
      <c r="H1915" s="99">
        <f>H1913-H1914</f>
        <v>-195043</v>
      </c>
      <c r="K1915" s="172"/>
    </row>
    <row r="1916" spans="1:11" ht="15">
      <c r="A1916" s="376"/>
      <c r="E1916" s="376"/>
      <c r="F1916" s="99"/>
      <c r="G1916" s="99"/>
      <c r="H1916" s="99"/>
      <c r="K1916" s="172"/>
    </row>
    <row r="1917" spans="5:11" ht="15">
      <c r="E1917" s="376"/>
      <c r="F1917" s="99"/>
      <c r="G1917" s="99"/>
      <c r="H1917" s="99"/>
      <c r="K1917" s="172"/>
    </row>
    <row r="1918" spans="1:11" ht="15">
      <c r="A1918" s="376" t="s">
        <v>129</v>
      </c>
      <c r="E1918" s="376"/>
      <c r="F1918" s="99"/>
      <c r="G1918" s="99"/>
      <c r="H1918" s="99"/>
      <c r="K1918" s="172"/>
    </row>
    <row r="1919" spans="3:11" ht="12.75">
      <c r="C1919" t="s">
        <v>123</v>
      </c>
      <c r="F1919" s="99">
        <f>71675+1000</f>
        <v>72675</v>
      </c>
      <c r="G1919" s="99">
        <v>170233</v>
      </c>
      <c r="H1919" s="99">
        <f>SUM(F1919:G1919)</f>
        <v>242908</v>
      </c>
      <c r="K1919" s="172"/>
    </row>
    <row r="1920" spans="3:11" ht="12.75">
      <c r="C1920" t="s">
        <v>124</v>
      </c>
      <c r="F1920" s="99">
        <v>18504</v>
      </c>
      <c r="G1920" s="99">
        <v>-2469</v>
      </c>
      <c r="H1920" s="99">
        <f>SUM(F1920:G1920)</f>
        <v>16035</v>
      </c>
      <c r="K1920" s="172"/>
    </row>
    <row r="1921" spans="3:11" ht="12.75">
      <c r="C1921" t="s">
        <v>126</v>
      </c>
      <c r="F1921" s="99">
        <f>F1919-F1920</f>
        <v>54171</v>
      </c>
      <c r="G1921" s="99">
        <f>G1919-G1920</f>
        <v>172702</v>
      </c>
      <c r="H1921" s="99">
        <f>H1919-H1920</f>
        <v>226873</v>
      </c>
      <c r="K1921" s="172"/>
    </row>
    <row r="1922" spans="6:11" ht="12.75">
      <c r="F1922" s="99"/>
      <c r="G1922" s="99"/>
      <c r="H1922" s="99"/>
      <c r="K1922" s="172"/>
    </row>
    <row r="1923" spans="6:11" ht="12.75">
      <c r="F1923" s="99"/>
      <c r="G1923" s="99"/>
      <c r="H1923" s="99"/>
      <c r="K1923" s="172"/>
    </row>
    <row r="1924" spans="6:11" ht="12.75">
      <c r="F1924" s="99"/>
      <c r="G1924" s="99"/>
      <c r="H1924" s="99"/>
      <c r="K1924" s="172"/>
    </row>
    <row r="1925" spans="6:11" ht="12.75">
      <c r="F1925" s="99"/>
      <c r="G1925" s="99"/>
      <c r="H1925" s="99"/>
      <c r="K1925" s="172"/>
    </row>
    <row r="1926" spans="1:11" ht="12.75">
      <c r="A1926" t="s">
        <v>130</v>
      </c>
      <c r="F1926" s="99"/>
      <c r="G1926" s="99"/>
      <c r="H1926" s="99"/>
      <c r="K1926" s="172"/>
    </row>
    <row r="1927" spans="6:11" ht="12.75">
      <c r="F1927" s="99"/>
      <c r="G1927" s="99"/>
      <c r="H1927" s="99"/>
      <c r="K1927" s="172"/>
    </row>
    <row r="1928" spans="1:11" ht="12.75">
      <c r="A1928" t="s">
        <v>530</v>
      </c>
      <c r="F1928" s="99">
        <f>SUM(F1929:F1931)</f>
        <v>578008</v>
      </c>
      <c r="G1928" s="99">
        <f>SUM(G1929:G1931)</f>
        <v>139378</v>
      </c>
      <c r="H1928" s="99">
        <f>SUM(H1929:H1931)</f>
        <v>717386</v>
      </c>
      <c r="K1928" s="172"/>
    </row>
    <row r="1929" spans="1:11" ht="12.75">
      <c r="A1929" t="s">
        <v>131</v>
      </c>
      <c r="F1929" s="99">
        <v>445927</v>
      </c>
      <c r="G1929" s="99">
        <f>G1906</f>
        <v>19145</v>
      </c>
      <c r="H1929" s="99">
        <f>H1906</f>
        <v>465072</v>
      </c>
      <c r="K1929" s="172"/>
    </row>
    <row r="1930" spans="1:11" ht="12.75">
      <c r="A1930" t="s">
        <v>132</v>
      </c>
      <c r="F1930" s="99">
        <v>59406</v>
      </c>
      <c r="G1930" s="99">
        <f>G1913</f>
        <v>-50000</v>
      </c>
      <c r="H1930" s="99">
        <f>H1913</f>
        <v>9406</v>
      </c>
      <c r="K1930" s="172"/>
    </row>
    <row r="1931" spans="1:11" ht="12.75">
      <c r="A1931" t="s">
        <v>133</v>
      </c>
      <c r="F1931" s="99">
        <f>71675+1000</f>
        <v>72675</v>
      </c>
      <c r="G1931" s="99">
        <f>G1919</f>
        <v>170233</v>
      </c>
      <c r="H1931" s="99">
        <f>H1919</f>
        <v>242908</v>
      </c>
      <c r="K1931" s="172"/>
    </row>
    <row r="1932" spans="6:11" ht="12.75">
      <c r="F1932" s="99"/>
      <c r="G1932" s="99"/>
      <c r="H1932" s="99"/>
      <c r="K1932" s="172"/>
    </row>
    <row r="1933" spans="1:11" ht="12.75">
      <c r="A1933" t="s">
        <v>134</v>
      </c>
      <c r="F1933" s="99">
        <f>SUM(F1934:F1936)</f>
        <v>577982</v>
      </c>
      <c r="G1933" s="99">
        <f>SUM(G1934:G1936)</f>
        <v>139379</v>
      </c>
      <c r="H1933" s="99">
        <f>SUM(H1934:H1936)</f>
        <v>717361</v>
      </c>
      <c r="K1933" s="172"/>
    </row>
    <row r="1934" spans="1:11" ht="12.75">
      <c r="A1934" t="s">
        <v>131</v>
      </c>
      <c r="F1934" s="99">
        <v>438954</v>
      </c>
      <c r="G1934" s="99">
        <f>G1907</f>
        <v>57923</v>
      </c>
      <c r="H1934" s="99">
        <f>H1907</f>
        <v>496877</v>
      </c>
      <c r="K1934" s="172"/>
    </row>
    <row r="1935" spans="1:11" ht="12.75">
      <c r="A1935" t="s">
        <v>132</v>
      </c>
      <c r="F1935" s="99">
        <v>120524</v>
      </c>
      <c r="G1935" s="99">
        <f>G1914</f>
        <v>83925</v>
      </c>
      <c r="H1935" s="99">
        <f>H1914</f>
        <v>204449</v>
      </c>
      <c r="K1935" s="172"/>
    </row>
    <row r="1936" spans="1:11" ht="12.75">
      <c r="A1936" t="s">
        <v>133</v>
      </c>
      <c r="F1936" s="99">
        <v>18504</v>
      </c>
      <c r="G1936" s="99">
        <f>G1920</f>
        <v>-2469</v>
      </c>
      <c r="H1936" s="99">
        <f>H1920</f>
        <v>16035</v>
      </c>
      <c r="K1936" s="172"/>
    </row>
    <row r="1937" spans="6:11" ht="12.75">
      <c r="F1937" s="99"/>
      <c r="G1937" s="99"/>
      <c r="H1937" s="99"/>
      <c r="K1937" s="172"/>
    </row>
    <row r="1938" spans="6:11" ht="12.75">
      <c r="F1938" s="99"/>
      <c r="G1938" s="99"/>
      <c r="H1938" s="99"/>
      <c r="K1938" s="172"/>
    </row>
    <row r="1939" spans="1:11" ht="12.75">
      <c r="A1939" t="s">
        <v>135</v>
      </c>
      <c r="F1939" s="99">
        <f>F1928-F1933</f>
        <v>26</v>
      </c>
      <c r="G1939" s="99">
        <f>G1928-G1933</f>
        <v>-1</v>
      </c>
      <c r="H1939" s="99">
        <f>H1928-H1933</f>
        <v>25</v>
      </c>
      <c r="K1939" s="172"/>
    </row>
    <row r="1940" spans="6:11" ht="12.75">
      <c r="F1940" s="99"/>
      <c r="G1940" s="99"/>
      <c r="H1940" s="99"/>
      <c r="K1940" s="172"/>
    </row>
    <row r="1941" spans="6:11" ht="12.75">
      <c r="F1941" s="99"/>
      <c r="G1941" s="99"/>
      <c r="H1941" s="99"/>
      <c r="K1941" s="172"/>
    </row>
    <row r="1942" spans="6:11" ht="12.75">
      <c r="F1942" s="99"/>
      <c r="G1942" s="99"/>
      <c r="H1942" s="99"/>
      <c r="K1942" s="172"/>
    </row>
    <row r="1943" spans="1:10" ht="15.75">
      <c r="A1943" s="103" t="s">
        <v>136</v>
      </c>
      <c r="B1943" s="103"/>
      <c r="C1943" s="103"/>
      <c r="D1943" s="103"/>
      <c r="E1943" s="103"/>
      <c r="F1943" s="103"/>
      <c r="G1943" s="103"/>
      <c r="H1943" s="103"/>
      <c r="I1943" s="103"/>
      <c r="J1943" s="103"/>
    </row>
    <row r="1944" spans="1:10" ht="12.75">
      <c r="A1944" s="165"/>
      <c r="B1944" s="165"/>
      <c r="C1944" s="165"/>
      <c r="D1944" s="165"/>
      <c r="E1944" s="225"/>
      <c r="F1944" s="165"/>
      <c r="G1944" s="165"/>
      <c r="H1944" s="165"/>
      <c r="I1944" s="165"/>
      <c r="J1944" s="165"/>
    </row>
    <row r="1945" spans="1:5" ht="12.75">
      <c r="A1945" s="164" t="s">
        <v>137</v>
      </c>
      <c r="B1945" s="164"/>
      <c r="C1945" s="164"/>
      <c r="D1945" s="164"/>
      <c r="E1945" s="245"/>
    </row>
    <row r="1946" spans="1:5" ht="12.75">
      <c r="A1946" s="164"/>
      <c r="B1946" s="164"/>
      <c r="C1946" s="164"/>
      <c r="D1946" s="164"/>
      <c r="E1946" s="245"/>
    </row>
    <row r="1947" spans="1:5" ht="12.75">
      <c r="A1947" s="165" t="s">
        <v>138</v>
      </c>
      <c r="B1947" s="164"/>
      <c r="C1947" s="164"/>
      <c r="D1947" s="164"/>
      <c r="E1947" s="245"/>
    </row>
    <row r="1948" spans="1:10" ht="12.75">
      <c r="A1948" s="363" t="s">
        <v>139</v>
      </c>
      <c r="B1948" s="165"/>
      <c r="C1948" s="165"/>
      <c r="D1948" s="165"/>
      <c r="E1948" s="225"/>
      <c r="F1948" s="165"/>
      <c r="G1948" s="165"/>
      <c r="H1948" s="165"/>
      <c r="I1948" s="165"/>
      <c r="J1948" s="165"/>
    </row>
    <row r="1949" spans="1:10" ht="12.75">
      <c r="A1949" s="363" t="s">
        <v>140</v>
      </c>
      <c r="B1949" s="165"/>
      <c r="C1949" s="165"/>
      <c r="D1949" s="165"/>
      <c r="E1949" s="225"/>
      <c r="F1949" s="165"/>
      <c r="G1949" s="165"/>
      <c r="H1949" s="165"/>
      <c r="I1949" s="165"/>
      <c r="J1949" s="165"/>
    </row>
    <row r="1950" spans="1:10" ht="12.75">
      <c r="A1950" s="363" t="s">
        <v>141</v>
      </c>
      <c r="B1950" s="165"/>
      <c r="C1950" s="165"/>
      <c r="D1950" s="165"/>
      <c r="E1950" s="225"/>
      <c r="F1950" s="165"/>
      <c r="G1950" s="165"/>
      <c r="H1950" s="165"/>
      <c r="I1950" s="165"/>
      <c r="J1950" s="165"/>
    </row>
    <row r="1951" spans="1:10" ht="12.75">
      <c r="A1951" s="363" t="s">
        <v>142</v>
      </c>
      <c r="B1951" s="165"/>
      <c r="C1951" s="165"/>
      <c r="D1951" s="165"/>
      <c r="E1951" s="225"/>
      <c r="F1951" s="165"/>
      <c r="G1951" s="165"/>
      <c r="H1951" s="165"/>
      <c r="I1951" s="165"/>
      <c r="J1951" s="165"/>
    </row>
    <row r="1952" spans="1:10" ht="12.75">
      <c r="A1952" s="363" t="s">
        <v>143</v>
      </c>
      <c r="B1952" s="165"/>
      <c r="C1952" s="165"/>
      <c r="D1952" s="165"/>
      <c r="E1952" s="225"/>
      <c r="F1952" s="165"/>
      <c r="G1952" s="165"/>
      <c r="H1952" s="165"/>
      <c r="I1952" s="165"/>
      <c r="J1952" s="165"/>
    </row>
    <row r="1953" spans="1:10" ht="12.75">
      <c r="A1953" s="363" t="s">
        <v>144</v>
      </c>
      <c r="B1953" s="165"/>
      <c r="C1953" s="165"/>
      <c r="D1953" s="165"/>
      <c r="E1953" s="225"/>
      <c r="F1953" s="165"/>
      <c r="G1953" s="165"/>
      <c r="H1953" s="165"/>
      <c r="I1953" s="165"/>
      <c r="J1953" s="165"/>
    </row>
    <row r="1954" spans="1:10" ht="12.75">
      <c r="A1954" s="363" t="s">
        <v>145</v>
      </c>
      <c r="B1954" s="165"/>
      <c r="C1954" s="165"/>
      <c r="D1954" s="165"/>
      <c r="E1954" s="225"/>
      <c r="F1954" s="165"/>
      <c r="G1954" s="165"/>
      <c r="H1954" s="165"/>
      <c r="I1954" s="165"/>
      <c r="J1954" s="165"/>
    </row>
    <row r="1955" spans="1:10" ht="12.75">
      <c r="A1955" s="165"/>
      <c r="B1955" s="165"/>
      <c r="C1955" s="165"/>
      <c r="D1955" s="165"/>
      <c r="E1955" s="225"/>
      <c r="F1955" s="165"/>
      <c r="G1955" s="165"/>
      <c r="H1955" s="165"/>
      <c r="I1955" s="165"/>
      <c r="J1955" s="165"/>
    </row>
    <row r="1956" spans="1:7" ht="12.75">
      <c r="A1956" s="385"/>
      <c r="B1956" s="387"/>
      <c r="C1956" s="165"/>
      <c r="D1956" s="388"/>
      <c r="E1956" s="388" t="s">
        <v>146</v>
      </c>
      <c r="F1956" s="384"/>
      <c r="G1956" s="384"/>
    </row>
    <row r="1957" spans="1:7" ht="13.5" thickBot="1">
      <c r="A1957" s="389"/>
      <c r="B1957" s="390"/>
      <c r="C1957" s="391"/>
      <c r="D1957" s="391"/>
      <c r="E1957" s="392"/>
      <c r="F1957" s="384"/>
      <c r="G1957" s="384"/>
    </row>
    <row r="1958" spans="1:10" ht="13.5" thickBot="1">
      <c r="A1958" s="393"/>
      <c r="B1958" s="394"/>
      <c r="C1958" s="395" t="s">
        <v>147</v>
      </c>
      <c r="D1958" s="396"/>
      <c r="E1958" s="396"/>
      <c r="F1958" s="396"/>
      <c r="G1958" s="396"/>
      <c r="H1958" s="396"/>
      <c r="I1958" s="396"/>
      <c r="J1958" s="397"/>
    </row>
    <row r="1959" spans="1:10" ht="13.5" thickBot="1">
      <c r="A1959" s="398" t="s">
        <v>148</v>
      </c>
      <c r="B1959" s="399"/>
      <c r="C1959" s="400" t="s">
        <v>149</v>
      </c>
      <c r="D1959" s="401"/>
      <c r="E1959" s="402" t="s">
        <v>150</v>
      </c>
      <c r="F1959" s="403"/>
      <c r="G1959" s="404" t="s">
        <v>151</v>
      </c>
      <c r="H1959" s="401"/>
      <c r="I1959" s="402" t="s">
        <v>152</v>
      </c>
      <c r="J1959" s="405"/>
    </row>
    <row r="1960" spans="1:10" ht="25.5">
      <c r="A1960" s="406"/>
      <c r="B1960" s="407"/>
      <c r="C1960" s="408" t="s">
        <v>153</v>
      </c>
      <c r="D1960" s="408" t="s">
        <v>154</v>
      </c>
      <c r="E1960" s="408" t="s">
        <v>153</v>
      </c>
      <c r="F1960" s="408" t="s">
        <v>154</v>
      </c>
      <c r="G1960" s="408" t="s">
        <v>153</v>
      </c>
      <c r="H1960" s="408" t="s">
        <v>154</v>
      </c>
      <c r="I1960" s="408" t="s">
        <v>153</v>
      </c>
      <c r="J1960" s="408" t="s">
        <v>154</v>
      </c>
    </row>
    <row r="1961" spans="1:10" ht="13.5" thickBot="1">
      <c r="A1961" s="409"/>
      <c r="B1961" s="410"/>
      <c r="C1961" s="411"/>
      <c r="D1961" s="411"/>
      <c r="E1961" s="411"/>
      <c r="F1961" s="411"/>
      <c r="G1961" s="411"/>
      <c r="H1961" s="411"/>
      <c r="I1961" s="411"/>
      <c r="J1961" s="411"/>
    </row>
    <row r="1962" spans="1:10" ht="12.75">
      <c r="A1962" s="406"/>
      <c r="B1962" s="407"/>
      <c r="C1962" s="412"/>
      <c r="D1962" s="412"/>
      <c r="E1962" s="413"/>
      <c r="F1962" s="413"/>
      <c r="G1962" s="412"/>
      <c r="H1962" s="413"/>
      <c r="I1962" s="414"/>
      <c r="J1962" s="413"/>
    </row>
    <row r="1963" spans="1:10" ht="12.75">
      <c r="A1963" s="415" t="s">
        <v>155</v>
      </c>
      <c r="B1963" s="416"/>
      <c r="C1963" s="417">
        <v>3464</v>
      </c>
      <c r="D1963" s="417">
        <v>3423</v>
      </c>
      <c r="E1963" s="418">
        <v>1730</v>
      </c>
      <c r="F1963" s="418">
        <v>1730</v>
      </c>
      <c r="G1963" s="417">
        <v>3067</v>
      </c>
      <c r="H1963" s="418">
        <v>3067</v>
      </c>
      <c r="I1963" s="418">
        <f aca="true" t="shared" si="10" ref="I1963:J1969">C1963+E1963-G1963</f>
        <v>2127</v>
      </c>
      <c r="J1963" s="418">
        <f t="shared" si="10"/>
        <v>2086</v>
      </c>
    </row>
    <row r="1964" spans="1:10" ht="12.75">
      <c r="A1964" s="415" t="s">
        <v>156</v>
      </c>
      <c r="B1964" s="416"/>
      <c r="C1964" s="417">
        <v>0</v>
      </c>
      <c r="D1964" s="417">
        <v>0</v>
      </c>
      <c r="E1964" s="418">
        <v>0</v>
      </c>
      <c r="F1964" s="418">
        <v>0</v>
      </c>
      <c r="G1964" s="417">
        <v>0</v>
      </c>
      <c r="H1964" s="418">
        <v>0</v>
      </c>
      <c r="I1964" s="418">
        <f t="shared" si="10"/>
        <v>0</v>
      </c>
      <c r="J1964" s="418">
        <f t="shared" si="10"/>
        <v>0</v>
      </c>
    </row>
    <row r="1965" spans="1:10" ht="12.75">
      <c r="A1965" s="415" t="s">
        <v>157</v>
      </c>
      <c r="B1965" s="416"/>
      <c r="C1965" s="417">
        <f>G1990</f>
        <v>19914</v>
      </c>
      <c r="D1965" s="417">
        <f>G1990</f>
        <v>19914</v>
      </c>
      <c r="E1965" s="418">
        <f>I1993</f>
        <v>48250</v>
      </c>
      <c r="F1965" s="418">
        <v>48250</v>
      </c>
      <c r="G1965" s="417">
        <f>I1997</f>
        <v>15891</v>
      </c>
      <c r="H1965" s="418">
        <v>13892</v>
      </c>
      <c r="I1965" s="418">
        <f t="shared" si="10"/>
        <v>52273</v>
      </c>
      <c r="J1965" s="418">
        <f t="shared" si="10"/>
        <v>54272</v>
      </c>
    </row>
    <row r="1966" spans="1:10" ht="12.75">
      <c r="A1966" s="415" t="s">
        <v>158</v>
      </c>
      <c r="B1966" s="416"/>
      <c r="C1966" s="417">
        <f>I2019</f>
        <v>51442</v>
      </c>
      <c r="D1966" s="417">
        <f>I2019</f>
        <v>51442</v>
      </c>
      <c r="E1966" s="418">
        <f>I2022</f>
        <v>13</v>
      </c>
      <c r="F1966" s="418">
        <f>I2022</f>
        <v>13</v>
      </c>
      <c r="G1966" s="417">
        <f>I2025</f>
        <v>22450</v>
      </c>
      <c r="H1966" s="418">
        <f>I2025</f>
        <v>22450</v>
      </c>
      <c r="I1966" s="418">
        <f t="shared" si="10"/>
        <v>29005</v>
      </c>
      <c r="J1966" s="418">
        <f t="shared" si="10"/>
        <v>29005</v>
      </c>
    </row>
    <row r="1967" spans="1:10" ht="12.75">
      <c r="A1967" s="415" t="s">
        <v>159</v>
      </c>
      <c r="B1967" s="416"/>
      <c r="C1967" s="417">
        <f>I2045</f>
        <v>1970</v>
      </c>
      <c r="D1967" s="417">
        <f>I2045</f>
        <v>1970</v>
      </c>
      <c r="E1967" s="418">
        <f>I2049</f>
        <v>0</v>
      </c>
      <c r="F1967" s="418">
        <f>I2049</f>
        <v>0</v>
      </c>
      <c r="G1967" s="417">
        <f>I2051</f>
        <v>0</v>
      </c>
      <c r="H1967" s="418">
        <v>0</v>
      </c>
      <c r="I1967" s="418">
        <f t="shared" si="10"/>
        <v>1970</v>
      </c>
      <c r="J1967" s="418">
        <f t="shared" si="10"/>
        <v>1970</v>
      </c>
    </row>
    <row r="1968" spans="1:10" ht="12.75">
      <c r="A1968" s="415" t="s">
        <v>160</v>
      </c>
      <c r="B1968" s="416"/>
      <c r="C1968" s="417">
        <f>I2058</f>
        <v>2349</v>
      </c>
      <c r="D1968" s="417">
        <f>I2058</f>
        <v>2349</v>
      </c>
      <c r="E1968" s="418">
        <f>I2061</f>
        <v>0</v>
      </c>
      <c r="F1968" s="419">
        <v>0</v>
      </c>
      <c r="G1968" s="417">
        <f>I2063</f>
        <v>1000</v>
      </c>
      <c r="H1968" s="418">
        <v>1000</v>
      </c>
      <c r="I1968" s="418">
        <f t="shared" si="10"/>
        <v>1349</v>
      </c>
      <c r="J1968" s="418">
        <f t="shared" si="10"/>
        <v>1349</v>
      </c>
    </row>
    <row r="1969" spans="1:10" ht="12.75">
      <c r="A1969" s="415" t="s">
        <v>161</v>
      </c>
      <c r="B1969" s="416"/>
      <c r="C1969" s="417">
        <f>I2071</f>
        <v>63</v>
      </c>
      <c r="D1969" s="417">
        <f>I2071</f>
        <v>63</v>
      </c>
      <c r="E1969" s="418">
        <f>I2074</f>
        <v>0</v>
      </c>
      <c r="F1969" s="419">
        <v>0</v>
      </c>
      <c r="G1969" s="417">
        <f>I2080</f>
        <v>0</v>
      </c>
      <c r="H1969" s="418">
        <v>0</v>
      </c>
      <c r="I1969" s="418">
        <f t="shared" si="10"/>
        <v>63</v>
      </c>
      <c r="J1969" s="418">
        <f t="shared" si="10"/>
        <v>63</v>
      </c>
    </row>
    <row r="1970" spans="1:10" ht="13.5" thickBot="1">
      <c r="A1970" s="415"/>
      <c r="B1970" s="416"/>
      <c r="C1970" s="420"/>
      <c r="D1970" s="421"/>
      <c r="E1970" s="422"/>
      <c r="F1970" s="423"/>
      <c r="G1970" s="420"/>
      <c r="H1970" s="424"/>
      <c r="I1970" s="423"/>
      <c r="J1970" s="423"/>
    </row>
    <row r="1971" spans="1:10" ht="13.5" thickBot="1">
      <c r="A1971" s="425" t="s">
        <v>661</v>
      </c>
      <c r="B1971" s="426"/>
      <c r="C1971" s="427">
        <f aca="true" t="shared" si="11" ref="C1971:J1971">SUM(C1963:C1970)</f>
        <v>79202</v>
      </c>
      <c r="D1971" s="428">
        <f t="shared" si="11"/>
        <v>79161</v>
      </c>
      <c r="E1971" s="428">
        <f t="shared" si="11"/>
        <v>49993</v>
      </c>
      <c r="F1971" s="428">
        <f t="shared" si="11"/>
        <v>49993</v>
      </c>
      <c r="G1971" s="428">
        <f t="shared" si="11"/>
        <v>42408</v>
      </c>
      <c r="H1971" s="428">
        <f t="shared" si="11"/>
        <v>40409</v>
      </c>
      <c r="I1971" s="427">
        <f t="shared" si="11"/>
        <v>86787</v>
      </c>
      <c r="J1971" s="428">
        <f t="shared" si="11"/>
        <v>88745</v>
      </c>
    </row>
    <row r="1973" spans="1:9" ht="12.75">
      <c r="A1973" s="1" t="s">
        <v>162</v>
      </c>
      <c r="B1973" s="1"/>
      <c r="C1973" t="s">
        <v>163</v>
      </c>
      <c r="H1973" s="380" t="s">
        <v>164</v>
      </c>
      <c r="I1973" s="380" t="s">
        <v>165</v>
      </c>
    </row>
    <row r="1974" spans="1:9" ht="12.75">
      <c r="A1974" s="1"/>
      <c r="B1974" s="1"/>
      <c r="G1974" s="429"/>
      <c r="H1974" s="380" t="s">
        <v>166</v>
      </c>
      <c r="I1974" s="380" t="s">
        <v>559</v>
      </c>
    </row>
    <row r="1975" spans="1:2" ht="12.75">
      <c r="A1975" s="164" t="s">
        <v>167</v>
      </c>
      <c r="B1975" s="164"/>
    </row>
    <row r="1976" spans="1:10" ht="12.75">
      <c r="A1976" s="365" t="s">
        <v>168</v>
      </c>
      <c r="B1976" s="365"/>
      <c r="C1976" s="365"/>
      <c r="D1976" s="365"/>
      <c r="E1976" s="365"/>
      <c r="F1976" s="365"/>
      <c r="G1976" s="430">
        <v>3464</v>
      </c>
      <c r="H1976" s="430">
        <v>0</v>
      </c>
      <c r="I1976" s="430">
        <v>3464</v>
      </c>
      <c r="J1976" s="365"/>
    </row>
    <row r="1978" spans="1:10" ht="12.75">
      <c r="A1978" s="365" t="s">
        <v>169</v>
      </c>
      <c r="B1978" s="365"/>
      <c r="C1978" s="365"/>
      <c r="D1978" s="365"/>
      <c r="E1978" s="365"/>
      <c r="F1978" s="365"/>
      <c r="G1978" s="365">
        <v>0</v>
      </c>
      <c r="H1978" s="430">
        <f>SUM(H1979)</f>
        <v>1730</v>
      </c>
      <c r="I1978" s="430">
        <f>SUM(I1979)</f>
        <v>1730</v>
      </c>
      <c r="J1978" s="365"/>
    </row>
    <row r="1979" spans="1:10" ht="12.75">
      <c r="A1979" s="365" t="s">
        <v>170</v>
      </c>
      <c r="B1979" s="365"/>
      <c r="C1979" s="365"/>
      <c r="D1979" s="365"/>
      <c r="E1979" s="365"/>
      <c r="F1979" s="365"/>
      <c r="G1979" s="365"/>
      <c r="H1979" s="430">
        <v>1730</v>
      </c>
      <c r="I1979" s="430">
        <v>1730</v>
      </c>
      <c r="J1979" s="365"/>
    </row>
    <row r="1980" spans="1:10" ht="12.75">
      <c r="A1980" s="365"/>
      <c r="B1980" s="365"/>
      <c r="C1980" s="365"/>
      <c r="D1980" s="365"/>
      <c r="E1980" s="365"/>
      <c r="F1980" s="365"/>
      <c r="G1980" s="365"/>
      <c r="H1980" s="365"/>
      <c r="I1980" s="365"/>
      <c r="J1980" s="365"/>
    </row>
    <row r="1981" spans="1:10" ht="12.75">
      <c r="A1981" s="365" t="s">
        <v>171</v>
      </c>
      <c r="B1981" s="365"/>
      <c r="C1981" s="365"/>
      <c r="D1981" s="365"/>
      <c r="E1981" s="365"/>
      <c r="F1981" s="365"/>
      <c r="G1981" s="430">
        <v>0</v>
      </c>
      <c r="H1981" s="430">
        <f>SUM(H1982:H1983)</f>
        <v>3067</v>
      </c>
      <c r="I1981" s="430">
        <f>SUM(I1982:I1983)</f>
        <v>3067</v>
      </c>
      <c r="J1981" s="365"/>
    </row>
    <row r="1982" spans="1:10" ht="12.75">
      <c r="A1982" s="365" t="s">
        <v>172</v>
      </c>
      <c r="B1982" s="365"/>
      <c r="C1982" s="365"/>
      <c r="D1982" s="365"/>
      <c r="E1982" s="365"/>
      <c r="F1982" s="365"/>
      <c r="G1982" s="430"/>
      <c r="H1982" s="430">
        <v>2908</v>
      </c>
      <c r="I1982" s="430">
        <v>2908</v>
      </c>
      <c r="J1982" s="365"/>
    </row>
    <row r="1983" spans="1:10" ht="12.75">
      <c r="A1983" s="365" t="s">
        <v>173</v>
      </c>
      <c r="B1983" s="365"/>
      <c r="C1983" s="365"/>
      <c r="D1983" s="365"/>
      <c r="E1983" s="365"/>
      <c r="F1983" s="365"/>
      <c r="G1983" s="430"/>
      <c r="H1983" s="430">
        <v>159</v>
      </c>
      <c r="I1983" s="430">
        <v>159</v>
      </c>
      <c r="J1983" s="365"/>
    </row>
    <row r="1984" spans="1:10" ht="12.75">
      <c r="A1984" s="165"/>
      <c r="B1984" s="365"/>
      <c r="C1984" s="365"/>
      <c r="D1984" s="365"/>
      <c r="E1984" s="365"/>
      <c r="F1984" s="365"/>
      <c r="G1984" s="430"/>
      <c r="H1984" s="365"/>
      <c r="I1984" s="365"/>
      <c r="J1984" s="365"/>
    </row>
    <row r="1985" spans="1:10" ht="12.75">
      <c r="A1985" s="365" t="s">
        <v>174</v>
      </c>
      <c r="B1985" s="365"/>
      <c r="C1985" s="365"/>
      <c r="D1985" s="365"/>
      <c r="E1985" s="365"/>
      <c r="F1985" s="365"/>
      <c r="G1985" s="430">
        <f>G1976+G1978-G1981</f>
        <v>3464</v>
      </c>
      <c r="H1985" s="430"/>
      <c r="I1985" s="430">
        <f>I1976+I1978-I1981</f>
        <v>2127</v>
      </c>
      <c r="J1985" s="365"/>
    </row>
    <row r="1988" spans="1:2" ht="12.75">
      <c r="A1988" s="164" t="s">
        <v>175</v>
      </c>
      <c r="B1988" s="164"/>
    </row>
    <row r="1990" spans="1:10" ht="12.75">
      <c r="A1990" s="365" t="s">
        <v>176</v>
      </c>
      <c r="B1990" s="365"/>
      <c r="C1990" s="365"/>
      <c r="D1990" s="365"/>
      <c r="E1990" s="365"/>
      <c r="F1990" s="365"/>
      <c r="G1990" s="430">
        <v>19914</v>
      </c>
      <c r="H1990" s="430"/>
      <c r="I1990" s="430">
        <v>19914</v>
      </c>
      <c r="J1990" s="365"/>
    </row>
    <row r="1991" ht="12.75">
      <c r="A1991" t="s">
        <v>177</v>
      </c>
    </row>
    <row r="1993" spans="1:10" ht="12.75">
      <c r="A1993" s="365" t="s">
        <v>178</v>
      </c>
      <c r="B1993" s="365"/>
      <c r="C1993" s="365"/>
      <c r="D1993" s="365"/>
      <c r="E1993" s="365"/>
      <c r="F1993" s="365"/>
      <c r="G1993" s="430">
        <f>SUM(G1994:G1995)</f>
        <v>9500</v>
      </c>
      <c r="H1993" s="430">
        <f>SUM(H1994)</f>
        <v>38750</v>
      </c>
      <c r="I1993" s="430">
        <f>SUM(I1994:I1995)</f>
        <v>48250</v>
      </c>
      <c r="J1993" s="365"/>
    </row>
    <row r="1994" spans="1:10" ht="12.75">
      <c r="A1994" s="365" t="s">
        <v>179</v>
      </c>
      <c r="B1994" s="365"/>
      <c r="C1994" s="365"/>
      <c r="D1994" s="365"/>
      <c r="E1994" s="365"/>
      <c r="F1994" s="365"/>
      <c r="G1994" s="430"/>
      <c r="H1994" s="430">
        <v>38750</v>
      </c>
      <c r="I1994" s="430">
        <v>38750</v>
      </c>
      <c r="J1994" s="365"/>
    </row>
    <row r="1995" spans="1:9" ht="12.75">
      <c r="A1995" t="s">
        <v>180</v>
      </c>
      <c r="G1995" s="99">
        <v>9500</v>
      </c>
      <c r="I1995" s="99">
        <v>9500</v>
      </c>
    </row>
    <row r="1997" spans="1:10" ht="12.75">
      <c r="A1997" s="365" t="s">
        <v>171</v>
      </c>
      <c r="B1997" s="365"/>
      <c r="C1997" s="365"/>
      <c r="D1997" s="365"/>
      <c r="E1997" s="365"/>
      <c r="F1997" s="365"/>
      <c r="G1997" s="430">
        <v>9848</v>
      </c>
      <c r="H1997" s="430">
        <f>SUM(H1998:H1999)</f>
        <v>6043</v>
      </c>
      <c r="I1997" s="430">
        <f>SUM(I1998:I1999)</f>
        <v>15891</v>
      </c>
      <c r="J1997" s="365"/>
    </row>
    <row r="1998" spans="1:10" ht="12.75">
      <c r="A1998" s="363" t="s">
        <v>181</v>
      </c>
      <c r="B1998" s="165"/>
      <c r="C1998" s="165"/>
      <c r="D1998" s="165"/>
      <c r="E1998" s="165"/>
      <c r="F1998" s="165"/>
      <c r="G1998" s="375">
        <v>0</v>
      </c>
      <c r="H1998" s="165"/>
      <c r="I1998" s="165">
        <v>0</v>
      </c>
      <c r="J1998" s="165"/>
    </row>
    <row r="1999" spans="1:10" ht="12.75">
      <c r="A1999" s="363" t="s">
        <v>182</v>
      </c>
      <c r="B1999" s="165"/>
      <c r="C1999" s="165"/>
      <c r="D1999" s="165"/>
      <c r="E1999" s="165"/>
      <c r="F1999" s="165"/>
      <c r="G1999" s="375">
        <f>SUM(G2000:G2012)</f>
        <v>9848</v>
      </c>
      <c r="H1999" s="375">
        <f>SUM(H2000:H2012)</f>
        <v>6043</v>
      </c>
      <c r="I1999" s="375">
        <f>SUM(I2000:I2012)</f>
        <v>15891</v>
      </c>
      <c r="J1999" s="165"/>
    </row>
    <row r="2000" spans="1:10" ht="12.75">
      <c r="A2000" s="165" t="s">
        <v>183</v>
      </c>
      <c r="B2000" s="165"/>
      <c r="C2000" s="165"/>
      <c r="D2000" s="165"/>
      <c r="E2000" s="165"/>
      <c r="F2000" s="165"/>
      <c r="G2000" s="375">
        <v>900</v>
      </c>
      <c r="H2000" s="165"/>
      <c r="I2000" s="375">
        <v>900</v>
      </c>
      <c r="J2000" s="165"/>
    </row>
    <row r="2001" spans="1:10" ht="12.75">
      <c r="A2001" s="165" t="s">
        <v>184</v>
      </c>
      <c r="B2001" s="165"/>
      <c r="C2001" s="165"/>
      <c r="D2001" s="165"/>
      <c r="E2001" s="165"/>
      <c r="F2001" s="165"/>
      <c r="G2001" s="375">
        <v>1100</v>
      </c>
      <c r="H2001" s="165"/>
      <c r="I2001" s="375">
        <v>1100</v>
      </c>
      <c r="J2001" s="165"/>
    </row>
    <row r="2002" spans="1:10" ht="12.75">
      <c r="A2002" s="165" t="s">
        <v>185</v>
      </c>
      <c r="B2002" s="165"/>
      <c r="C2002" s="165"/>
      <c r="D2002" s="165"/>
      <c r="E2002" s="165"/>
      <c r="F2002" s="165"/>
      <c r="G2002" s="375">
        <v>1450</v>
      </c>
      <c r="H2002" s="165"/>
      <c r="I2002" s="375">
        <v>1450</v>
      </c>
      <c r="J2002" s="165"/>
    </row>
    <row r="2003" spans="1:10" ht="12.75">
      <c r="A2003" s="165" t="s">
        <v>186</v>
      </c>
      <c r="B2003" s="165"/>
      <c r="C2003" s="165"/>
      <c r="D2003" s="165"/>
      <c r="E2003" s="165"/>
      <c r="F2003" s="165"/>
      <c r="G2003" s="375">
        <v>600</v>
      </c>
      <c r="H2003" s="165"/>
      <c r="I2003" s="375">
        <v>600</v>
      </c>
      <c r="J2003" s="165"/>
    </row>
    <row r="2004" spans="1:10" ht="12.75">
      <c r="A2004" s="165" t="s">
        <v>187</v>
      </c>
      <c r="B2004" s="165"/>
      <c r="C2004" s="165"/>
      <c r="D2004" s="165"/>
      <c r="E2004" s="165"/>
      <c r="F2004" s="165"/>
      <c r="G2004" s="375">
        <v>0</v>
      </c>
      <c r="H2004" s="375">
        <v>4602</v>
      </c>
      <c r="I2004" s="375">
        <v>4602</v>
      </c>
      <c r="J2004" s="165"/>
    </row>
    <row r="2005" spans="1:10" ht="12.75">
      <c r="A2005" s="165" t="s">
        <v>188</v>
      </c>
      <c r="B2005" s="165"/>
      <c r="C2005" s="165"/>
      <c r="D2005" s="165"/>
      <c r="E2005" s="165"/>
      <c r="F2005" s="165"/>
      <c r="G2005" s="375">
        <v>3540</v>
      </c>
      <c r="H2005" s="375">
        <f>I2005-G2005</f>
        <v>-2340</v>
      </c>
      <c r="I2005" s="375">
        <v>1200</v>
      </c>
      <c r="J2005" s="165"/>
    </row>
    <row r="2006" spans="1:10" ht="12.75">
      <c r="A2006" s="165" t="s">
        <v>189</v>
      </c>
      <c r="B2006" s="165"/>
      <c r="C2006" s="165"/>
      <c r="D2006" s="165"/>
      <c r="E2006" s="165"/>
      <c r="F2006" s="165"/>
      <c r="G2006" s="375">
        <v>1798</v>
      </c>
      <c r="H2006" s="375">
        <f>I2006-G2006</f>
        <v>552</v>
      </c>
      <c r="I2006" s="375">
        <v>2350</v>
      </c>
      <c r="J2006" s="165"/>
    </row>
    <row r="2007" spans="1:10" ht="12.75">
      <c r="A2007" s="165" t="s">
        <v>190</v>
      </c>
      <c r="B2007" s="165"/>
      <c r="C2007" s="165"/>
      <c r="D2007" s="165"/>
      <c r="E2007" s="165"/>
      <c r="F2007" s="165"/>
      <c r="G2007" s="375">
        <v>0</v>
      </c>
      <c r="H2007" s="375">
        <v>509</v>
      </c>
      <c r="I2007" s="375">
        <v>509</v>
      </c>
      <c r="J2007" s="165"/>
    </row>
    <row r="2008" spans="1:10" ht="12.75">
      <c r="A2008" s="165" t="s">
        <v>191</v>
      </c>
      <c r="B2008" s="165"/>
      <c r="C2008" s="165"/>
      <c r="D2008" s="165"/>
      <c r="E2008" s="165"/>
      <c r="F2008" s="165"/>
      <c r="G2008" s="375">
        <v>0</v>
      </c>
      <c r="H2008" s="375">
        <v>721</v>
      </c>
      <c r="I2008" s="375">
        <v>721</v>
      </c>
      <c r="J2008" s="165"/>
    </row>
    <row r="2009" spans="1:10" ht="12.75">
      <c r="A2009" s="165" t="s">
        <v>192</v>
      </c>
      <c r="B2009" s="165"/>
      <c r="C2009" s="165"/>
      <c r="D2009" s="165"/>
      <c r="E2009" s="165"/>
      <c r="F2009" s="165"/>
      <c r="G2009" s="375">
        <v>0</v>
      </c>
      <c r="H2009" s="375">
        <v>1500</v>
      </c>
      <c r="I2009" s="375">
        <v>1500</v>
      </c>
      <c r="J2009" s="165"/>
    </row>
    <row r="2010" spans="1:10" ht="12.75">
      <c r="A2010" s="165" t="s">
        <v>193</v>
      </c>
      <c r="B2010" s="165"/>
      <c r="C2010" s="165"/>
      <c r="D2010" s="165"/>
      <c r="E2010" s="165"/>
      <c r="F2010" s="165"/>
      <c r="G2010" s="375">
        <v>0</v>
      </c>
      <c r="H2010" s="375">
        <v>170</v>
      </c>
      <c r="I2010" s="375">
        <v>170</v>
      </c>
      <c r="J2010" s="165"/>
    </row>
    <row r="2011" spans="1:10" ht="12.75">
      <c r="A2011" s="165" t="s">
        <v>194</v>
      </c>
      <c r="B2011" s="165"/>
      <c r="C2011" s="165"/>
      <c r="D2011" s="165"/>
      <c r="E2011" s="165"/>
      <c r="F2011" s="165"/>
      <c r="G2011" s="375">
        <v>0</v>
      </c>
      <c r="H2011" s="375">
        <v>329</v>
      </c>
      <c r="I2011" s="375">
        <v>329</v>
      </c>
      <c r="J2011" s="165"/>
    </row>
    <row r="2012" spans="1:10" ht="12.75">
      <c r="A2012" s="165" t="s">
        <v>195</v>
      </c>
      <c r="B2012" s="165"/>
      <c r="C2012" s="165"/>
      <c r="D2012" s="165"/>
      <c r="E2012" s="165"/>
      <c r="F2012" s="165"/>
      <c r="G2012" s="375">
        <v>460</v>
      </c>
      <c r="H2012" s="165"/>
      <c r="I2012" s="165">
        <v>460</v>
      </c>
      <c r="J2012" s="165"/>
    </row>
    <row r="2013" spans="2:10" ht="12.75">
      <c r="B2013" s="165"/>
      <c r="C2013" s="165"/>
      <c r="D2013" s="165"/>
      <c r="E2013" s="165"/>
      <c r="F2013" s="165"/>
      <c r="H2013" s="165"/>
      <c r="I2013" s="165"/>
      <c r="J2013" s="165"/>
    </row>
    <row r="2014" spans="1:11" ht="12.75">
      <c r="A2014" s="365" t="s">
        <v>174</v>
      </c>
      <c r="B2014" s="365"/>
      <c r="C2014" s="365"/>
      <c r="D2014" s="365"/>
      <c r="E2014" s="365"/>
      <c r="F2014" s="365"/>
      <c r="G2014" s="430">
        <f>G1990+G1993-G1997</f>
        <v>19566</v>
      </c>
      <c r="H2014" s="430"/>
      <c r="I2014" s="430">
        <f>I1990+I1993-I1997</f>
        <v>52273</v>
      </c>
      <c r="J2014" s="365"/>
      <c r="K2014" s="99"/>
    </row>
    <row r="2017" spans="1:2" ht="12.75">
      <c r="A2017" s="164" t="s">
        <v>196</v>
      </c>
      <c r="B2017" s="164"/>
    </row>
    <row r="2019" spans="1:10" ht="12.75">
      <c r="A2019" s="365" t="s">
        <v>197</v>
      </c>
      <c r="B2019" s="365"/>
      <c r="C2019" s="365"/>
      <c r="D2019" s="365"/>
      <c r="E2019" s="365"/>
      <c r="F2019" s="365"/>
      <c r="G2019" s="430">
        <v>51442</v>
      </c>
      <c r="H2019" s="430"/>
      <c r="I2019" s="430">
        <v>51442</v>
      </c>
      <c r="J2019" s="365"/>
    </row>
    <row r="2020" ht="12.75">
      <c r="A2020" t="s">
        <v>177</v>
      </c>
    </row>
    <row r="2022" spans="1:10" ht="12.75">
      <c r="A2022" s="365" t="s">
        <v>178</v>
      </c>
      <c r="B2022" s="365"/>
      <c r="C2022" s="365"/>
      <c r="D2022" s="365"/>
      <c r="E2022" s="365"/>
      <c r="F2022" s="365"/>
      <c r="G2022" s="430">
        <v>0</v>
      </c>
      <c r="H2022" s="365">
        <v>13</v>
      </c>
      <c r="I2022" s="430">
        <v>13</v>
      </c>
      <c r="J2022" s="365"/>
    </row>
    <row r="2023" spans="1:10" ht="12.75">
      <c r="A2023" s="365" t="s">
        <v>198</v>
      </c>
      <c r="B2023" s="365"/>
      <c r="C2023" s="365"/>
      <c r="D2023" s="365"/>
      <c r="E2023" s="365"/>
      <c r="F2023" s="365"/>
      <c r="G2023" s="430"/>
      <c r="H2023" s="365">
        <v>13</v>
      </c>
      <c r="I2023" s="430">
        <v>13</v>
      </c>
      <c r="J2023" s="365"/>
    </row>
    <row r="2024" spans="1:10" ht="12.75">
      <c r="A2024" s="365"/>
      <c r="B2024" s="365"/>
      <c r="C2024" s="365"/>
      <c r="D2024" s="365"/>
      <c r="E2024" s="365"/>
      <c r="F2024" s="365"/>
      <c r="G2024" s="430"/>
      <c r="H2024" s="365"/>
      <c r="I2024" s="430"/>
      <c r="J2024" s="365"/>
    </row>
    <row r="2025" spans="1:10" ht="12.75">
      <c r="A2025" s="365" t="s">
        <v>171</v>
      </c>
      <c r="B2025" s="365"/>
      <c r="C2025" s="365"/>
      <c r="D2025" s="365"/>
      <c r="E2025" s="365"/>
      <c r="F2025" s="365"/>
      <c r="G2025" s="430">
        <f>SUM(G2026:G2038)</f>
        <v>19827</v>
      </c>
      <c r="H2025" s="430">
        <f>SUM(H2026:H2038)</f>
        <v>2623</v>
      </c>
      <c r="I2025" s="430">
        <f>SUM(I2026:I2038)</f>
        <v>22450</v>
      </c>
      <c r="J2025" s="365"/>
    </row>
    <row r="2026" spans="1:10" ht="12.75">
      <c r="A2026" s="165" t="s">
        <v>199</v>
      </c>
      <c r="B2026" s="365"/>
      <c r="C2026" s="365"/>
      <c r="D2026" s="365"/>
      <c r="E2026" s="365"/>
      <c r="F2026" s="431"/>
      <c r="G2026" s="432">
        <v>100</v>
      </c>
      <c r="H2026" s="430"/>
      <c r="I2026" s="432">
        <v>100</v>
      </c>
      <c r="J2026" s="365"/>
    </row>
    <row r="2027" spans="1:10" ht="12.75">
      <c r="A2027" s="165" t="s">
        <v>200</v>
      </c>
      <c r="B2027" s="365"/>
      <c r="C2027" s="365"/>
      <c r="D2027" s="365"/>
      <c r="E2027" s="365"/>
      <c r="F2027" s="365"/>
      <c r="G2027" s="432">
        <v>100</v>
      </c>
      <c r="H2027" s="430"/>
      <c r="I2027" s="432">
        <v>100</v>
      </c>
      <c r="J2027" s="365"/>
    </row>
    <row r="2028" spans="1:10" ht="12.75">
      <c r="A2028" s="165" t="s">
        <v>201</v>
      </c>
      <c r="B2028" s="365"/>
      <c r="C2028" s="365"/>
      <c r="D2028" s="365"/>
      <c r="E2028" s="365"/>
      <c r="F2028" s="365"/>
      <c r="G2028" s="432">
        <v>3750</v>
      </c>
      <c r="H2028" s="430"/>
      <c r="I2028" s="432">
        <v>3750</v>
      </c>
      <c r="J2028" s="365"/>
    </row>
    <row r="2029" spans="1:10" ht="12.75">
      <c r="A2029" s="165" t="s">
        <v>202</v>
      </c>
      <c r="B2029" s="365"/>
      <c r="C2029" s="365"/>
      <c r="D2029" s="365"/>
      <c r="E2029" s="365"/>
      <c r="F2029" s="365"/>
      <c r="G2029" s="432">
        <v>1000</v>
      </c>
      <c r="H2029" s="430"/>
      <c r="I2029" s="432">
        <v>1000</v>
      </c>
      <c r="J2029" s="365"/>
    </row>
    <row r="2030" spans="1:10" ht="12.75">
      <c r="A2030" s="165" t="s">
        <v>203</v>
      </c>
      <c r="B2030" s="365"/>
      <c r="C2030" s="365"/>
      <c r="D2030" s="365"/>
      <c r="E2030" s="365"/>
      <c r="F2030" s="365"/>
      <c r="G2030" s="432">
        <v>1600</v>
      </c>
      <c r="H2030" s="430"/>
      <c r="I2030" s="432">
        <v>1600</v>
      </c>
      <c r="J2030" s="365"/>
    </row>
    <row r="2031" spans="1:10" ht="12.75">
      <c r="A2031" s="165" t="s">
        <v>204</v>
      </c>
      <c r="B2031" s="365"/>
      <c r="C2031" s="365"/>
      <c r="D2031" s="365"/>
      <c r="E2031" s="365"/>
      <c r="F2031" s="365"/>
      <c r="G2031" s="432">
        <v>6500</v>
      </c>
      <c r="H2031" s="430"/>
      <c r="I2031" s="432">
        <v>6500</v>
      </c>
      <c r="J2031" s="365"/>
    </row>
    <row r="2032" spans="1:10" ht="12.75">
      <c r="A2032" s="165" t="s">
        <v>205</v>
      </c>
      <c r="B2032" s="165"/>
      <c r="C2032" s="165"/>
      <c r="D2032" s="165"/>
      <c r="E2032" s="165"/>
      <c r="F2032" s="165"/>
      <c r="G2032" s="432">
        <v>500</v>
      </c>
      <c r="H2032" s="430"/>
      <c r="I2032" s="432">
        <v>500</v>
      </c>
      <c r="J2032" s="165"/>
    </row>
    <row r="2033" spans="1:10" ht="12.75">
      <c r="A2033" s="165" t="s">
        <v>206</v>
      </c>
      <c r="B2033" s="433"/>
      <c r="C2033" s="434"/>
      <c r="D2033" s="433"/>
      <c r="E2033" s="433"/>
      <c r="F2033" s="433"/>
      <c r="G2033" s="432">
        <v>850</v>
      </c>
      <c r="H2033" s="433"/>
      <c r="I2033" s="432">
        <v>850</v>
      </c>
      <c r="J2033" s="433"/>
    </row>
    <row r="2034" spans="1:10" ht="12.75">
      <c r="A2034" s="165" t="s">
        <v>207</v>
      </c>
      <c r="B2034" s="433"/>
      <c r="C2034" s="434"/>
      <c r="D2034" s="433"/>
      <c r="E2034" s="433"/>
      <c r="F2034" s="433"/>
      <c r="G2034" s="432">
        <v>3927</v>
      </c>
      <c r="H2034" s="432">
        <f>I2034-G2034</f>
        <v>-1362</v>
      </c>
      <c r="I2034" s="433">
        <f>965+1600</f>
        <v>2565</v>
      </c>
      <c r="J2034" s="433"/>
    </row>
    <row r="2035" spans="1:10" ht="12.75">
      <c r="A2035" s="165" t="s">
        <v>208</v>
      </c>
      <c r="B2035" s="433"/>
      <c r="C2035" s="434"/>
      <c r="D2035" s="433"/>
      <c r="E2035" s="433"/>
      <c r="F2035" s="433"/>
      <c r="G2035" s="432"/>
      <c r="H2035" s="432">
        <f>1485</f>
        <v>1485</v>
      </c>
      <c r="I2035" s="432">
        <f>1485</f>
        <v>1485</v>
      </c>
      <c r="J2035" s="433"/>
    </row>
    <row r="2036" spans="1:10" ht="12.75">
      <c r="A2036" s="165" t="s">
        <v>971</v>
      </c>
      <c r="B2036" s="433"/>
      <c r="C2036" s="434"/>
      <c r="D2036" s="433"/>
      <c r="E2036" s="433"/>
      <c r="F2036" s="433"/>
      <c r="G2036" s="432"/>
      <c r="H2036" s="432">
        <v>1000</v>
      </c>
      <c r="I2036" s="432">
        <v>1000</v>
      </c>
      <c r="J2036" s="433"/>
    </row>
    <row r="2037" spans="1:10" ht="12.75">
      <c r="A2037" s="165" t="s">
        <v>209</v>
      </c>
      <c r="B2037" s="433"/>
      <c r="C2037" s="434"/>
      <c r="D2037" s="433"/>
      <c r="E2037" s="433"/>
      <c r="F2037" s="433"/>
      <c r="G2037" s="432"/>
      <c r="H2037" s="432">
        <v>1000</v>
      </c>
      <c r="I2037" s="432">
        <v>1000</v>
      </c>
      <c r="J2037" s="433"/>
    </row>
    <row r="2038" spans="1:10" ht="12.75">
      <c r="A2038" s="165" t="s">
        <v>210</v>
      </c>
      <c r="B2038" s="433"/>
      <c r="C2038" s="434"/>
      <c r="D2038" s="433"/>
      <c r="E2038" s="433"/>
      <c r="F2038" s="433"/>
      <c r="G2038" s="432">
        <f>1300+200</f>
        <v>1500</v>
      </c>
      <c r="H2038" s="433">
        <v>500</v>
      </c>
      <c r="I2038" s="432">
        <v>2000</v>
      </c>
      <c r="J2038" s="433"/>
    </row>
    <row r="2039" spans="8:10" ht="12.75">
      <c r="H2039" s="365"/>
      <c r="I2039" s="430"/>
      <c r="J2039" s="365"/>
    </row>
    <row r="2040" spans="1:9" ht="12.75">
      <c r="A2040" s="365" t="s">
        <v>174</v>
      </c>
      <c r="B2040" s="365"/>
      <c r="C2040" s="365"/>
      <c r="D2040" s="365"/>
      <c r="E2040" s="365"/>
      <c r="F2040" s="365"/>
      <c r="G2040" s="430">
        <f>G2019+G2022-G2025</f>
        <v>31615</v>
      </c>
      <c r="H2040" s="430"/>
      <c r="I2040" s="430">
        <f>I2019+I2022-I2025</f>
        <v>29005</v>
      </c>
    </row>
    <row r="2043" ht="12.75">
      <c r="A2043" s="164" t="s">
        <v>211</v>
      </c>
    </row>
    <row r="2045" spans="1:9" ht="12.75">
      <c r="A2045" s="365" t="s">
        <v>212</v>
      </c>
      <c r="G2045" s="430">
        <v>1970</v>
      </c>
      <c r="H2045" s="430"/>
      <c r="I2045" s="99">
        <v>1970</v>
      </c>
    </row>
    <row r="2046" spans="1:7" ht="12.75">
      <c r="A2046" s="365" t="s">
        <v>177</v>
      </c>
      <c r="G2046" s="365"/>
    </row>
    <row r="2047" ht="12.75">
      <c r="G2047" s="365"/>
    </row>
    <row r="2048" spans="1:7" ht="12.75">
      <c r="A2048" s="365" t="s">
        <v>178</v>
      </c>
      <c r="G2048" s="365"/>
    </row>
    <row r="2049" spans="1:9" ht="12.75">
      <c r="A2049" s="98" t="s">
        <v>213</v>
      </c>
      <c r="G2049" s="365">
        <v>0</v>
      </c>
      <c r="H2049" s="365">
        <v>0</v>
      </c>
      <c r="I2049" s="365">
        <v>0</v>
      </c>
    </row>
    <row r="2050" ht="12.75">
      <c r="G2050" s="365"/>
    </row>
    <row r="2051" spans="1:9" ht="12.75">
      <c r="A2051" s="365" t="s">
        <v>171</v>
      </c>
      <c r="G2051" s="365">
        <v>0</v>
      </c>
      <c r="H2051" s="365">
        <v>0</v>
      </c>
      <c r="I2051" s="365">
        <v>0</v>
      </c>
    </row>
    <row r="2052" ht="12.75">
      <c r="G2052" s="365"/>
    </row>
    <row r="2053" spans="1:9" ht="12.75">
      <c r="A2053" s="365" t="s">
        <v>174</v>
      </c>
      <c r="G2053" s="365">
        <f>G2045+G2049-G2051</f>
        <v>1970</v>
      </c>
      <c r="H2053" s="365">
        <f>H2045+H2049-H2051</f>
        <v>0</v>
      </c>
      <c r="I2053" s="365">
        <f>I2045+I2049-I2051</f>
        <v>1970</v>
      </c>
    </row>
    <row r="2054" spans="1:7" ht="12.75">
      <c r="A2054" s="365"/>
      <c r="G2054" s="365"/>
    </row>
    <row r="2056" spans="1:10" ht="12.75">
      <c r="A2056" s="164" t="s">
        <v>160</v>
      </c>
      <c r="B2056" s="164"/>
      <c r="C2056" s="164"/>
      <c r="D2056" s="164"/>
      <c r="E2056" s="164"/>
      <c r="F2056" s="164"/>
      <c r="G2056" s="164"/>
      <c r="H2056" s="164"/>
      <c r="I2056" s="164"/>
      <c r="J2056" s="164"/>
    </row>
    <row r="2057" spans="1:10" ht="12.75">
      <c r="A2057" s="165"/>
      <c r="B2057" s="165"/>
      <c r="C2057" s="165"/>
      <c r="D2057" s="165"/>
      <c r="E2057" s="165"/>
      <c r="F2057" s="165"/>
      <c r="G2057" s="165"/>
      <c r="H2057" s="165"/>
      <c r="I2057" s="165"/>
      <c r="J2057" s="165"/>
    </row>
    <row r="2058" spans="1:10" ht="12.75">
      <c r="A2058" s="365" t="s">
        <v>212</v>
      </c>
      <c r="B2058" s="365"/>
      <c r="C2058" s="365"/>
      <c r="D2058" s="365"/>
      <c r="E2058" s="365"/>
      <c r="F2058" s="365"/>
      <c r="G2058" s="430">
        <v>2349</v>
      </c>
      <c r="H2058" s="430"/>
      <c r="I2058" s="430">
        <v>2349</v>
      </c>
      <c r="J2058" s="365"/>
    </row>
    <row r="2059" spans="1:10" ht="12.75">
      <c r="A2059" s="365" t="s">
        <v>177</v>
      </c>
      <c r="B2059" s="365"/>
      <c r="C2059" s="365"/>
      <c r="D2059" s="365"/>
      <c r="E2059" s="365"/>
      <c r="F2059" s="365"/>
      <c r="G2059" s="365"/>
      <c r="H2059" s="430"/>
      <c r="I2059" s="430"/>
      <c r="J2059" s="365"/>
    </row>
    <row r="2060" spans="1:10" ht="12.75">
      <c r="A2060" s="365"/>
      <c r="B2060" s="365"/>
      <c r="C2060" s="365"/>
      <c r="D2060" s="365"/>
      <c r="E2060" s="365"/>
      <c r="F2060" s="365"/>
      <c r="G2060" s="365"/>
      <c r="H2060" s="365"/>
      <c r="I2060" s="365"/>
      <c r="J2060" s="365"/>
    </row>
    <row r="2061" spans="1:10" ht="12.75">
      <c r="A2061" s="365" t="s">
        <v>178</v>
      </c>
      <c r="B2061" s="365"/>
      <c r="C2061" s="365"/>
      <c r="D2061" s="365"/>
      <c r="E2061" s="365"/>
      <c r="F2061" s="365"/>
      <c r="G2061" s="365">
        <v>0</v>
      </c>
      <c r="H2061" s="365">
        <v>0</v>
      </c>
      <c r="I2061" s="365">
        <v>0</v>
      </c>
      <c r="J2061" s="365"/>
    </row>
    <row r="2062" spans="1:10" ht="12.75">
      <c r="A2062" s="365"/>
      <c r="B2062" s="365"/>
      <c r="C2062" s="365"/>
      <c r="D2062" s="365"/>
      <c r="E2062" s="365"/>
      <c r="F2062" s="365"/>
      <c r="G2062" s="365"/>
      <c r="H2062" s="365"/>
      <c r="I2062" s="365"/>
      <c r="J2062" s="365"/>
    </row>
    <row r="2063" spans="1:10" ht="12.75">
      <c r="A2063" s="365" t="s">
        <v>171</v>
      </c>
      <c r="B2063" s="365"/>
      <c r="C2063" s="365"/>
      <c r="D2063" s="365"/>
      <c r="E2063" s="365"/>
      <c r="F2063" s="365"/>
      <c r="G2063" s="430">
        <v>1000</v>
      </c>
      <c r="H2063" s="365">
        <v>0</v>
      </c>
      <c r="I2063" s="430">
        <v>1000</v>
      </c>
      <c r="J2063" s="365"/>
    </row>
    <row r="2064" spans="1:10" ht="12.75">
      <c r="A2064" s="365" t="s">
        <v>214</v>
      </c>
      <c r="B2064" s="365"/>
      <c r="C2064" s="365"/>
      <c r="D2064" s="365"/>
      <c r="E2064" s="365"/>
      <c r="F2064" s="365"/>
      <c r="G2064" s="430">
        <v>1000</v>
      </c>
      <c r="H2064" s="365"/>
      <c r="I2064" s="430">
        <v>1000</v>
      </c>
      <c r="J2064" s="365"/>
    </row>
    <row r="2066" spans="1:10" ht="12.75">
      <c r="A2066" s="365" t="s">
        <v>174</v>
      </c>
      <c r="B2066" s="365"/>
      <c r="C2066" s="365"/>
      <c r="D2066" s="365"/>
      <c r="E2066" s="365"/>
      <c r="F2066" s="365"/>
      <c r="G2066" s="365">
        <f>G2058+G2061-G2063</f>
        <v>1349</v>
      </c>
      <c r="H2066" s="365">
        <f>H2058+H2061-H2063</f>
        <v>0</v>
      </c>
      <c r="I2066" s="365">
        <f>I2058+I2061-I2063</f>
        <v>1349</v>
      </c>
      <c r="J2066" s="365"/>
    </row>
    <row r="2067" spans="1:10" ht="12.75">
      <c r="A2067" s="365"/>
      <c r="B2067" s="365"/>
      <c r="C2067" s="365"/>
      <c r="D2067" s="365"/>
      <c r="E2067" s="365"/>
      <c r="F2067" s="365"/>
      <c r="G2067" s="365"/>
      <c r="H2067" s="365"/>
      <c r="I2067" s="365"/>
      <c r="J2067" s="365"/>
    </row>
    <row r="2069" spans="1:10" ht="12.75">
      <c r="A2069" s="164" t="s">
        <v>215</v>
      </c>
      <c r="B2069" s="164"/>
      <c r="C2069" s="164"/>
      <c r="D2069" s="164"/>
      <c r="E2069" s="164"/>
      <c r="F2069" s="164"/>
      <c r="G2069" s="164"/>
      <c r="H2069" s="164"/>
      <c r="I2069" s="164"/>
      <c r="J2069" s="164"/>
    </row>
    <row r="2070" spans="1:10" ht="12.75">
      <c r="A2070" s="165"/>
      <c r="B2070" s="165"/>
      <c r="C2070" s="165"/>
      <c r="D2070" s="165"/>
      <c r="E2070" s="165"/>
      <c r="F2070" s="165"/>
      <c r="G2070" s="165"/>
      <c r="H2070" s="165"/>
      <c r="I2070" s="165"/>
      <c r="J2070" s="165"/>
    </row>
    <row r="2071" spans="1:10" ht="12.75">
      <c r="A2071" s="365" t="s">
        <v>212</v>
      </c>
      <c r="B2071" s="365"/>
      <c r="C2071" s="365"/>
      <c r="D2071" s="365"/>
      <c r="E2071" s="365"/>
      <c r="F2071" s="365"/>
      <c r="G2071" s="365">
        <v>63</v>
      </c>
      <c r="H2071" s="365"/>
      <c r="I2071" s="365">
        <v>63</v>
      </c>
      <c r="J2071" s="365"/>
    </row>
    <row r="2072" spans="1:10" ht="12.75">
      <c r="A2072" s="365" t="s">
        <v>177</v>
      </c>
      <c r="B2072" s="365"/>
      <c r="C2072" s="365"/>
      <c r="D2072" s="365"/>
      <c r="E2072" s="365"/>
      <c r="F2072" s="365"/>
      <c r="G2072" s="365"/>
      <c r="H2072" s="365"/>
      <c r="I2072" s="365"/>
      <c r="J2072" s="365"/>
    </row>
    <row r="2073" spans="1:10" ht="12.75">
      <c r="A2073" s="365"/>
      <c r="B2073" s="365"/>
      <c r="C2073" s="365"/>
      <c r="D2073" s="365"/>
      <c r="E2073" s="365"/>
      <c r="F2073" s="365"/>
      <c r="G2073" s="365"/>
      <c r="H2073" s="365"/>
      <c r="I2073" s="365"/>
      <c r="J2073" s="365"/>
    </row>
    <row r="2074" spans="1:10" ht="12.75">
      <c r="A2074" s="365" t="s">
        <v>178</v>
      </c>
      <c r="B2074" s="365"/>
      <c r="C2074" s="365"/>
      <c r="D2074" s="365"/>
      <c r="E2074" s="365"/>
      <c r="F2074" s="365"/>
      <c r="G2074" s="365"/>
      <c r="H2074" s="365"/>
      <c r="I2074" s="365"/>
      <c r="J2074" s="365"/>
    </row>
    <row r="2075" ht="12.75">
      <c r="A2075" s="98" t="s">
        <v>216</v>
      </c>
    </row>
    <row r="2076" ht="12.75">
      <c r="A2076" t="s">
        <v>217</v>
      </c>
    </row>
    <row r="2077" ht="12.75">
      <c r="A2077" t="s">
        <v>218</v>
      </c>
    </row>
    <row r="2078" spans="1:10" ht="12.75">
      <c r="A2078" s="165" t="s">
        <v>219</v>
      </c>
      <c r="B2078" s="365"/>
      <c r="C2078" s="365"/>
      <c r="D2078" s="365"/>
      <c r="E2078" s="365"/>
      <c r="F2078" s="365"/>
      <c r="G2078" s="365"/>
      <c r="H2078" s="365"/>
      <c r="I2078" s="365"/>
      <c r="J2078" s="365"/>
    </row>
    <row r="2079" spans="1:10" ht="12.75">
      <c r="A2079" s="165"/>
      <c r="B2079" s="365"/>
      <c r="C2079" s="365"/>
      <c r="D2079" s="365"/>
      <c r="E2079" s="365"/>
      <c r="F2079" s="365"/>
      <c r="G2079" s="365"/>
      <c r="H2079" s="365"/>
      <c r="I2079" s="365"/>
      <c r="J2079" s="365"/>
    </row>
    <row r="2080" spans="1:10" ht="12.75">
      <c r="A2080" s="365" t="s">
        <v>171</v>
      </c>
      <c r="B2080" s="365"/>
      <c r="C2080" s="365"/>
      <c r="D2080" s="365"/>
      <c r="E2080" s="365"/>
      <c r="F2080" s="365"/>
      <c r="G2080" s="365">
        <v>0</v>
      </c>
      <c r="H2080" s="365"/>
      <c r="I2080" s="365">
        <v>0</v>
      </c>
      <c r="J2080" s="365"/>
    </row>
    <row r="2081" ht="12.75">
      <c r="A2081" s="98" t="s">
        <v>220</v>
      </c>
    </row>
    <row r="2082" ht="12.75">
      <c r="A2082" t="s">
        <v>221</v>
      </c>
    </row>
    <row r="2084" spans="1:10" ht="12.75">
      <c r="A2084" s="365" t="s">
        <v>174</v>
      </c>
      <c r="B2084" s="365"/>
      <c r="C2084" s="365"/>
      <c r="D2084" s="365"/>
      <c r="E2084" s="365"/>
      <c r="F2084" s="365"/>
      <c r="G2084" s="365">
        <f>G2071+G2074-G2080</f>
        <v>63</v>
      </c>
      <c r="H2084" s="365">
        <f>H2071+H2074-H2080</f>
        <v>0</v>
      </c>
      <c r="I2084" s="365">
        <f>I2071+I2074-I2080</f>
        <v>63</v>
      </c>
      <c r="J2084" s="365"/>
    </row>
    <row r="2085" spans="6:11" ht="12.75">
      <c r="F2085" s="99"/>
      <c r="G2085" s="99"/>
      <c r="H2085" s="99"/>
      <c r="K2085" s="172"/>
    </row>
    <row r="2086" spans="6:11" ht="12.75">
      <c r="F2086" s="99"/>
      <c r="G2086" s="99"/>
      <c r="H2086" s="99"/>
      <c r="K2086" s="172"/>
    </row>
    <row r="2087" spans="6:11" ht="12.75">
      <c r="F2087" s="99"/>
      <c r="G2087" s="99"/>
      <c r="H2087" s="99"/>
      <c r="K2087" s="172"/>
    </row>
    <row r="2088" spans="6:11" ht="12.75">
      <c r="F2088" s="99"/>
      <c r="G2088" s="99"/>
      <c r="H2088" s="99"/>
      <c r="K2088" s="172"/>
    </row>
    <row r="2089" spans="6:11" ht="12.75">
      <c r="F2089" s="99"/>
      <c r="G2089" s="99"/>
      <c r="H2089" s="99"/>
      <c r="K2089" s="172"/>
    </row>
    <row r="2090" spans="6:11" ht="12.75">
      <c r="F2090" s="99"/>
      <c r="G2090" s="99"/>
      <c r="H2090" s="99"/>
      <c r="K2090" s="172"/>
    </row>
    <row r="2091" spans="6:11" ht="12.75">
      <c r="F2091" s="99"/>
      <c r="G2091" s="99"/>
      <c r="H2091" s="99"/>
      <c r="K2091" s="172"/>
    </row>
    <row r="2092" spans="6:11" ht="12.75">
      <c r="F2092" s="99"/>
      <c r="G2092" s="99"/>
      <c r="H2092" s="99"/>
      <c r="K2092" s="172"/>
    </row>
    <row r="2093" spans="6:11" ht="12.75">
      <c r="F2093" s="99"/>
      <c r="G2093" s="99"/>
      <c r="H2093" s="99"/>
      <c r="K2093" s="172"/>
    </row>
    <row r="2094" spans="6:11" ht="12.75">
      <c r="F2094" s="99"/>
      <c r="G2094" s="99"/>
      <c r="H2094" s="99"/>
      <c r="K2094" s="172"/>
    </row>
    <row r="2095" spans="6:11" ht="12.75">
      <c r="F2095" s="99"/>
      <c r="G2095" s="99"/>
      <c r="H2095" s="99"/>
      <c r="K2095" s="172"/>
    </row>
    <row r="2096" spans="6:11" ht="12.75">
      <c r="F2096" s="99"/>
      <c r="G2096" s="99"/>
      <c r="H2096" s="99"/>
      <c r="K2096" s="172"/>
    </row>
    <row r="2097" spans="6:11" ht="12.75">
      <c r="F2097" s="99"/>
      <c r="G2097" s="99"/>
      <c r="H2097" s="99"/>
      <c r="K2097" s="172"/>
    </row>
    <row r="2098" spans="6:11" ht="12.75">
      <c r="F2098" s="99"/>
      <c r="G2098" s="99"/>
      <c r="H2098" s="99"/>
      <c r="K2098" s="172"/>
    </row>
    <row r="2099" spans="6:11" ht="12.75">
      <c r="F2099" s="99"/>
      <c r="G2099" s="99"/>
      <c r="H2099" s="99"/>
      <c r="K2099" s="172"/>
    </row>
    <row r="2100" spans="6:11" ht="12.75">
      <c r="F2100" s="99"/>
      <c r="G2100" s="99"/>
      <c r="H2100" s="99"/>
      <c r="K2100" s="172"/>
    </row>
    <row r="2101" spans="6:11" ht="12.75">
      <c r="F2101" s="99"/>
      <c r="G2101" s="99"/>
      <c r="H2101" s="99"/>
      <c r="K2101" s="172"/>
    </row>
    <row r="2102" spans="6:11" ht="12.75">
      <c r="F2102" s="99"/>
      <c r="G2102" s="99"/>
      <c r="H2102" s="99"/>
      <c r="K2102" s="172"/>
    </row>
    <row r="2103" spans="6:11" ht="12.75">
      <c r="F2103" s="99"/>
      <c r="G2103" s="99"/>
      <c r="H2103" s="99"/>
      <c r="K2103" s="172"/>
    </row>
    <row r="2104" spans="6:11" ht="12.75">
      <c r="F2104" s="99"/>
      <c r="G2104" s="99"/>
      <c r="H2104" s="99"/>
      <c r="K2104" s="172"/>
    </row>
    <row r="2105" spans="6:11" ht="12.75">
      <c r="F2105" s="99"/>
      <c r="G2105" s="99"/>
      <c r="H2105" s="99"/>
      <c r="K2105" s="172"/>
    </row>
    <row r="2106" spans="6:11" ht="12.75">
      <c r="F2106" s="99"/>
      <c r="G2106" s="99"/>
      <c r="H2106" s="99"/>
      <c r="K2106" s="172"/>
    </row>
    <row r="2107" spans="6:11" ht="12.75">
      <c r="F2107" s="99"/>
      <c r="G2107" s="99"/>
      <c r="H2107" s="99"/>
      <c r="K2107" s="172"/>
    </row>
    <row r="2108" spans="6:11" ht="12.75">
      <c r="F2108" s="99"/>
      <c r="G2108" s="99"/>
      <c r="H2108" s="99"/>
      <c r="K2108" s="172"/>
    </row>
    <row r="2109" spans="6:11" ht="12.75">
      <c r="F2109" s="99"/>
      <c r="G2109" s="99"/>
      <c r="H2109" s="99"/>
      <c r="K2109" s="172"/>
    </row>
    <row r="2110" spans="6:11" ht="12.75">
      <c r="F2110" s="99"/>
      <c r="G2110" s="99"/>
      <c r="H2110" s="99"/>
      <c r="K2110" s="172"/>
    </row>
    <row r="2111" spans="6:11" ht="12.75">
      <c r="F2111" s="99"/>
      <c r="G2111" s="99"/>
      <c r="H2111" s="99"/>
      <c r="K2111" s="172"/>
    </row>
    <row r="2112" spans="6:11" ht="12.75">
      <c r="F2112" s="99"/>
      <c r="G2112" s="99"/>
      <c r="H2112" s="99"/>
      <c r="K2112" s="172"/>
    </row>
    <row r="2113" spans="6:11" ht="12.75">
      <c r="F2113" s="99"/>
      <c r="G2113" s="99"/>
      <c r="H2113" s="99"/>
      <c r="K2113" s="172"/>
    </row>
    <row r="2114" spans="6:11" ht="12.75">
      <c r="F2114" s="99"/>
      <c r="G2114" s="99"/>
      <c r="H2114" s="99"/>
      <c r="K2114" s="172"/>
    </row>
    <row r="2115" spans="6:11" ht="12.75">
      <c r="F2115" s="99"/>
      <c r="G2115" s="99"/>
      <c r="H2115" s="99"/>
      <c r="K2115" s="172"/>
    </row>
    <row r="2116" spans="6:11" ht="12.75">
      <c r="F2116" s="99"/>
      <c r="G2116" s="99"/>
      <c r="H2116" s="99"/>
      <c r="K2116" s="172"/>
    </row>
    <row r="2117" spans="6:11" ht="12.75">
      <c r="F2117" s="99"/>
      <c r="G2117" s="99"/>
      <c r="H2117" s="99"/>
      <c r="K2117" s="172"/>
    </row>
    <row r="2118" spans="6:11" ht="12.75">
      <c r="F2118" s="99"/>
      <c r="G2118" s="99"/>
      <c r="H2118" s="99"/>
      <c r="K2118" s="172"/>
    </row>
    <row r="2119" spans="6:11" ht="12.75">
      <c r="F2119" s="99"/>
      <c r="G2119" s="99"/>
      <c r="H2119" s="99"/>
      <c r="K2119" s="172"/>
    </row>
    <row r="2120" spans="6:11" ht="12.75">
      <c r="F2120" s="99"/>
      <c r="G2120" s="99"/>
      <c r="H2120" s="99"/>
      <c r="K2120" s="172"/>
    </row>
    <row r="2121" spans="6:11" ht="12.75">
      <c r="F2121" s="99"/>
      <c r="G2121" s="99"/>
      <c r="H2121" s="99"/>
      <c r="K2121" s="172"/>
    </row>
    <row r="2122" spans="6:11" ht="12.75">
      <c r="F2122" s="99"/>
      <c r="G2122" s="99"/>
      <c r="H2122" s="99"/>
      <c r="K2122" s="172"/>
    </row>
    <row r="2123" spans="6:11" ht="12.75">
      <c r="F2123" s="99"/>
      <c r="G2123" s="99"/>
      <c r="H2123" s="99"/>
      <c r="K2123" s="172"/>
    </row>
    <row r="2124" spans="6:11" ht="12.75">
      <c r="F2124" s="99"/>
      <c r="G2124" s="99"/>
      <c r="H2124" s="99"/>
      <c r="K2124" s="172"/>
    </row>
    <row r="2125" spans="6:11" ht="12.75">
      <c r="F2125" s="99"/>
      <c r="G2125" s="99"/>
      <c r="H2125" s="99"/>
      <c r="K2125" s="172"/>
    </row>
    <row r="2126" spans="6:11" ht="12.75">
      <c r="F2126" s="99"/>
      <c r="G2126" s="99"/>
      <c r="H2126" s="99"/>
      <c r="K2126" s="172"/>
    </row>
    <row r="2127" spans="6:11" ht="12.75">
      <c r="F2127" s="99"/>
      <c r="G2127" s="99"/>
      <c r="H2127" s="99"/>
      <c r="K2127" s="172"/>
    </row>
    <row r="2128" spans="6:11" ht="12.75">
      <c r="F2128" s="99"/>
      <c r="G2128" s="99"/>
      <c r="H2128" s="99"/>
      <c r="K2128" s="172"/>
    </row>
    <row r="2129" spans="6:11" ht="12.75">
      <c r="F2129" s="99"/>
      <c r="G2129" s="99"/>
      <c r="H2129" s="99"/>
      <c r="K2129" s="172"/>
    </row>
    <row r="2130" spans="6:11" ht="12.75">
      <c r="F2130" s="99"/>
      <c r="G2130" s="99"/>
      <c r="H2130" s="99"/>
      <c r="K2130" s="172"/>
    </row>
    <row r="2131" spans="6:11" ht="12.75">
      <c r="F2131" s="99"/>
      <c r="G2131" s="99"/>
      <c r="H2131" s="99"/>
      <c r="K2131" s="172"/>
    </row>
    <row r="2132" spans="6:11" ht="12.75">
      <c r="F2132" s="99"/>
      <c r="G2132" s="99"/>
      <c r="H2132" s="99"/>
      <c r="K2132" s="172"/>
    </row>
    <row r="2133" spans="6:11" ht="12.75">
      <c r="F2133" s="99"/>
      <c r="G2133" s="99"/>
      <c r="H2133" s="99"/>
      <c r="K2133" s="172"/>
    </row>
    <row r="2134" spans="6:11" ht="12.75">
      <c r="F2134" s="99"/>
      <c r="G2134" s="99"/>
      <c r="H2134" s="99"/>
      <c r="K2134" s="172"/>
    </row>
    <row r="2135" spans="6:11" ht="12.75">
      <c r="F2135" s="99"/>
      <c r="G2135" s="99"/>
      <c r="H2135" s="99"/>
      <c r="K2135" s="172"/>
    </row>
    <row r="2136" spans="6:11" ht="12.75">
      <c r="F2136" s="99"/>
      <c r="G2136" s="99"/>
      <c r="H2136" s="99"/>
      <c r="K2136" s="172"/>
    </row>
    <row r="2137" spans="6:11" ht="12.75">
      <c r="F2137" s="99"/>
      <c r="G2137" s="99"/>
      <c r="H2137" s="99"/>
      <c r="K2137" s="172"/>
    </row>
    <row r="2138" spans="6:11" ht="12.75">
      <c r="F2138" s="99"/>
      <c r="G2138" s="99"/>
      <c r="H2138" s="99"/>
      <c r="K2138" s="172"/>
    </row>
    <row r="2139" spans="6:11" ht="12.75">
      <c r="F2139" s="99"/>
      <c r="G2139" s="99"/>
      <c r="H2139" s="99"/>
      <c r="K2139" s="172"/>
    </row>
    <row r="2140" spans="6:11" ht="12.75">
      <c r="F2140" s="99"/>
      <c r="G2140" s="99"/>
      <c r="H2140" s="99"/>
      <c r="K2140" s="172"/>
    </row>
    <row r="2141" spans="6:11" ht="12.75">
      <c r="F2141" s="99"/>
      <c r="G2141" s="99"/>
      <c r="H2141" s="99"/>
      <c r="K2141" s="172"/>
    </row>
    <row r="2142" spans="6:11" ht="12.75">
      <c r="F2142" s="99"/>
      <c r="G2142" s="99"/>
      <c r="H2142" s="99"/>
      <c r="K2142" s="172"/>
    </row>
    <row r="2143" spans="6:11" ht="12.75">
      <c r="F2143" s="99"/>
      <c r="G2143" s="99"/>
      <c r="H2143" s="99"/>
      <c r="K2143" s="172"/>
    </row>
    <row r="2144" spans="6:11" ht="12.75">
      <c r="F2144" s="99"/>
      <c r="G2144" s="99"/>
      <c r="H2144" s="99"/>
      <c r="K2144" s="172"/>
    </row>
    <row r="2145" spans="6:11" ht="12.75">
      <c r="F2145" s="99"/>
      <c r="G2145" s="99"/>
      <c r="H2145" s="99"/>
      <c r="K2145" s="172"/>
    </row>
    <row r="2146" ht="12.75">
      <c r="K2146" s="172"/>
    </row>
    <row r="2147" ht="12.75">
      <c r="K2147" s="172"/>
    </row>
    <row r="2148" spans="1:11" ht="12.75">
      <c r="A2148" s="172"/>
      <c r="B2148" s="172"/>
      <c r="C2148" s="172"/>
      <c r="D2148" s="172"/>
      <c r="E2148" s="172"/>
      <c r="F2148" s="172"/>
      <c r="G2148" s="172"/>
      <c r="H2148" s="172"/>
      <c r="I2148" s="172"/>
      <c r="J2148" s="172"/>
      <c r="K2148" s="172"/>
    </row>
    <row r="2149" spans="1:11" ht="12.75">
      <c r="A2149" s="172"/>
      <c r="B2149" s="172"/>
      <c r="C2149" s="172"/>
      <c r="D2149" s="172"/>
      <c r="E2149" s="172"/>
      <c r="F2149" s="172"/>
      <c r="G2149" s="172"/>
      <c r="H2149" s="172"/>
      <c r="I2149" s="172"/>
      <c r="J2149" s="172"/>
      <c r="K2149" s="172"/>
    </row>
    <row r="2150" spans="1:11" ht="12.75">
      <c r="A2150" s="172"/>
      <c r="B2150" s="172"/>
      <c r="C2150" s="172"/>
      <c r="D2150" s="172"/>
      <c r="E2150" s="172"/>
      <c r="F2150" s="172"/>
      <c r="G2150" s="172"/>
      <c r="H2150" s="172"/>
      <c r="I2150" s="172"/>
      <c r="J2150" s="172"/>
      <c r="K2150" s="172"/>
    </row>
    <row r="2151" spans="1:11" ht="12.75">
      <c r="A2151" s="172"/>
      <c r="B2151" s="172"/>
      <c r="C2151" s="172"/>
      <c r="D2151" s="172"/>
      <c r="E2151" s="172"/>
      <c r="F2151" s="172"/>
      <c r="G2151" s="172"/>
      <c r="H2151" s="172"/>
      <c r="I2151" s="172"/>
      <c r="J2151" s="172"/>
      <c r="K2151" s="172"/>
    </row>
    <row r="2152" spans="7:10" ht="12.75">
      <c r="G2152" s="2"/>
      <c r="H2152" s="2"/>
      <c r="I2152" s="2"/>
      <c r="J2152" s="2"/>
    </row>
    <row r="2153" spans="7:10" ht="12.75">
      <c r="G2153" s="2"/>
      <c r="H2153" s="2"/>
      <c r="I2153" s="2"/>
      <c r="J2153" s="2"/>
    </row>
    <row r="2154" spans="7:10" ht="12.75">
      <c r="G2154" s="2"/>
      <c r="H2154" s="2"/>
      <c r="I2154" s="2"/>
      <c r="J2154" s="2"/>
    </row>
    <row r="2155" spans="7:10" ht="12.75">
      <c r="G2155" s="2"/>
      <c r="H2155" s="2"/>
      <c r="I2155" s="2"/>
      <c r="J2155" s="2"/>
    </row>
    <row r="2156" spans="7:10" ht="12.75">
      <c r="G2156" s="2"/>
      <c r="H2156" s="2"/>
      <c r="I2156" s="2"/>
      <c r="J2156" s="2"/>
    </row>
    <row r="2157" spans="7:10" ht="15">
      <c r="G2157" s="52"/>
      <c r="H2157" s="2"/>
      <c r="I2157" s="2"/>
      <c r="J2157" s="2"/>
    </row>
    <row r="2158" spans="7:10" ht="15">
      <c r="G2158" s="52"/>
      <c r="H2158" s="2"/>
      <c r="I2158" s="2"/>
      <c r="J2158" s="2"/>
    </row>
    <row r="2159" spans="7:10" ht="15">
      <c r="G2159" s="52"/>
      <c r="H2159" s="2"/>
      <c r="I2159" s="2"/>
      <c r="J2159" s="2"/>
    </row>
    <row r="2160" spans="7:10" ht="15">
      <c r="G2160" s="377"/>
      <c r="H2160" s="2"/>
      <c r="I2160" s="2"/>
      <c r="J2160" s="2"/>
    </row>
    <row r="2161" spans="7:10" ht="15">
      <c r="G2161" s="52"/>
      <c r="H2161" s="2"/>
      <c r="I2161" s="2"/>
      <c r="J2161" s="2"/>
    </row>
    <row r="2162" spans="7:10" ht="15">
      <c r="G2162" s="52"/>
      <c r="H2162" s="2"/>
      <c r="I2162" s="2"/>
      <c r="J2162" s="2"/>
    </row>
    <row r="2163" spans="7:10" ht="15">
      <c r="G2163" s="377"/>
      <c r="H2163" s="2"/>
      <c r="I2163" s="2"/>
      <c r="J2163" s="2"/>
    </row>
    <row r="2164" spans="7:10" ht="15">
      <c r="G2164" s="52"/>
      <c r="H2164" s="2"/>
      <c r="I2164" s="2"/>
      <c r="J2164" s="2"/>
    </row>
    <row r="2165" spans="7:10" ht="12.75">
      <c r="G2165" s="2"/>
      <c r="H2165" s="2"/>
      <c r="I2165" s="2"/>
      <c r="J2165" s="2"/>
    </row>
    <row r="2166" spans="7:10" ht="12.75">
      <c r="G2166" s="2"/>
      <c r="H2166" s="2"/>
      <c r="I2166" s="2"/>
      <c r="J2166" s="2"/>
    </row>
    <row r="2167" spans="7:10" ht="12.75">
      <c r="G2167" s="2"/>
      <c r="H2167" s="2"/>
      <c r="I2167" s="2"/>
      <c r="J2167" s="2"/>
    </row>
    <row r="2168" spans="7:10" ht="12.75">
      <c r="G2168" s="2"/>
      <c r="H2168" s="2"/>
      <c r="I2168" s="2"/>
      <c r="J2168" s="2"/>
    </row>
    <row r="2169" spans="7:10" ht="12.75">
      <c r="G2169" s="2"/>
      <c r="H2169" s="2"/>
      <c r="I2169" s="2"/>
      <c r="J2169" s="2"/>
    </row>
    <row r="2170" spans="7:10" ht="12.75">
      <c r="G2170" s="2"/>
      <c r="H2170" s="2"/>
      <c r="I2170" s="2"/>
      <c r="J2170" s="2"/>
    </row>
    <row r="2171" spans="7:10" ht="12.75">
      <c r="G2171" s="2"/>
      <c r="H2171" s="2"/>
      <c r="I2171" s="2"/>
      <c r="J2171" s="2"/>
    </row>
    <row r="2172" spans="7:10" ht="12.75">
      <c r="G2172" s="2"/>
      <c r="H2172" s="2"/>
      <c r="I2172" s="2"/>
      <c r="J2172" s="2"/>
    </row>
    <row r="2173" spans="7:10" ht="12.75">
      <c r="G2173" s="2"/>
      <c r="H2173" s="2"/>
      <c r="I2173" s="2"/>
      <c r="J2173" s="2"/>
    </row>
    <row r="2174" spans="7:10" ht="12.75">
      <c r="G2174" s="2"/>
      <c r="H2174" s="2"/>
      <c r="I2174" s="2"/>
      <c r="J2174" s="2"/>
    </row>
    <row r="2175" spans="7:10" ht="12.75">
      <c r="G2175" s="2"/>
      <c r="H2175" s="2"/>
      <c r="I2175" s="2"/>
      <c r="J2175" s="2"/>
    </row>
    <row r="2176" spans="7:10" ht="12.75">
      <c r="G2176" s="2"/>
      <c r="H2176" s="2"/>
      <c r="I2176" s="2"/>
      <c r="J2176" s="2"/>
    </row>
    <row r="2177" spans="7:10" ht="12.75">
      <c r="G2177" s="2"/>
      <c r="H2177" s="2"/>
      <c r="I2177" s="2"/>
      <c r="J2177" s="2"/>
    </row>
    <row r="2178" spans="7:10" ht="12.75">
      <c r="G2178" s="2"/>
      <c r="H2178" s="2"/>
      <c r="I2178" s="2"/>
      <c r="J2178" s="2"/>
    </row>
    <row r="2179" spans="7:10" ht="12.75">
      <c r="G2179" s="2"/>
      <c r="H2179" s="2"/>
      <c r="I2179" s="2"/>
      <c r="J2179" s="2"/>
    </row>
    <row r="2180" spans="7:10" ht="12.75">
      <c r="G2180" s="2"/>
      <c r="H2180" s="2"/>
      <c r="I2180" s="2"/>
      <c r="J2180" s="2"/>
    </row>
    <row r="2181" spans="7:10" ht="12.75">
      <c r="G2181" s="2"/>
      <c r="H2181" s="2"/>
      <c r="I2181" s="2"/>
      <c r="J2181" s="2"/>
    </row>
    <row r="2182" spans="2:10" ht="18">
      <c r="B2182" s="378"/>
      <c r="G2182" s="2"/>
      <c r="H2182" s="2"/>
      <c r="I2182" s="2"/>
      <c r="J2182" s="2"/>
    </row>
    <row r="2183" spans="7:10" ht="12.75">
      <c r="G2183" s="2"/>
      <c r="H2183" s="2"/>
      <c r="I2183" s="2"/>
      <c r="J2183" s="2"/>
    </row>
    <row r="2184" spans="7:10" ht="12.75">
      <c r="G2184" s="2"/>
      <c r="H2184" s="2"/>
      <c r="I2184" s="2"/>
      <c r="J2184" s="2"/>
    </row>
    <row r="2185" spans="7:10" ht="12.75">
      <c r="G2185" s="2"/>
      <c r="H2185" s="2"/>
      <c r="I2185" s="2"/>
      <c r="J2185" s="2"/>
    </row>
    <row r="2186" spans="7:10" ht="12.75">
      <c r="G2186" s="2"/>
      <c r="H2186" s="2"/>
      <c r="I2186" s="2"/>
      <c r="J2186" s="2"/>
    </row>
    <row r="2187" spans="7:10" ht="12.75">
      <c r="G2187" s="2"/>
      <c r="H2187" s="2"/>
      <c r="I2187" s="2"/>
      <c r="J2187" s="2"/>
    </row>
    <row r="2188" spans="7:10" ht="12.75">
      <c r="G2188" s="2"/>
      <c r="H2188" s="2"/>
      <c r="I2188" s="2"/>
      <c r="J2188" s="2"/>
    </row>
    <row r="2189" spans="7:10" ht="12.75">
      <c r="G2189" s="2"/>
      <c r="H2189" s="2"/>
      <c r="I2189" s="2"/>
      <c r="J2189" s="2"/>
    </row>
    <row r="2190" spans="7:10" ht="12.75">
      <c r="G2190" s="2"/>
      <c r="H2190" s="2"/>
      <c r="I2190" s="2"/>
      <c r="J2190" s="2"/>
    </row>
    <row r="2191" spans="7:10" ht="12.75">
      <c r="G2191" s="2"/>
      <c r="H2191" s="2"/>
      <c r="I2191" s="2"/>
      <c r="J2191" s="2"/>
    </row>
    <row r="2192" spans="7:10" ht="12.75">
      <c r="G2192" s="2"/>
      <c r="H2192" s="2"/>
      <c r="I2192" s="2"/>
      <c r="J2192" s="2"/>
    </row>
    <row r="2193" spans="2:10" ht="15">
      <c r="B2193" s="379"/>
      <c r="C2193" s="379"/>
      <c r="D2193" s="379"/>
      <c r="E2193" s="379"/>
      <c r="F2193" s="379"/>
      <c r="G2193" s="2"/>
      <c r="H2193" s="2"/>
      <c r="I2193" s="2"/>
      <c r="J2193" s="2"/>
    </row>
    <row r="2194" spans="2:10" ht="15">
      <c r="B2194" s="379"/>
      <c r="C2194" s="379"/>
      <c r="D2194" s="379"/>
      <c r="E2194" s="379"/>
      <c r="F2194" s="379"/>
      <c r="G2194" s="2"/>
      <c r="H2194" s="2"/>
      <c r="I2194" s="2"/>
      <c r="J2194" s="2"/>
    </row>
    <row r="2195" spans="2:10" ht="15">
      <c r="B2195" s="379"/>
      <c r="C2195" s="379"/>
      <c r="D2195" s="379"/>
      <c r="E2195" s="379"/>
      <c r="F2195" s="379"/>
      <c r="G2195" s="2"/>
      <c r="H2195" s="2"/>
      <c r="I2195" s="2"/>
      <c r="J2195" s="2"/>
    </row>
    <row r="2196" spans="2:10" ht="15">
      <c r="B2196" s="379"/>
      <c r="C2196" s="379"/>
      <c r="D2196" s="379"/>
      <c r="E2196" s="379"/>
      <c r="F2196" s="379"/>
      <c r="G2196" s="2"/>
      <c r="H2196" s="2"/>
      <c r="I2196" s="2"/>
      <c r="J2196" s="2"/>
    </row>
    <row r="2197" spans="2:10" ht="15">
      <c r="B2197" s="379"/>
      <c r="C2197" s="379"/>
      <c r="D2197" s="379"/>
      <c r="E2197" s="379"/>
      <c r="F2197" s="379"/>
      <c r="G2197" s="2"/>
      <c r="H2197" s="2"/>
      <c r="I2197" s="2"/>
      <c r="J2197" s="2"/>
    </row>
    <row r="2198" spans="2:10" ht="15">
      <c r="B2198" s="379"/>
      <c r="C2198" s="379"/>
      <c r="D2198" s="379"/>
      <c r="E2198" s="379"/>
      <c r="F2198" s="379"/>
      <c r="G2198" s="2"/>
      <c r="H2198" s="2"/>
      <c r="I2198" s="2"/>
      <c r="J2198" s="2"/>
    </row>
    <row r="2199" spans="2:10" ht="15">
      <c r="B2199" s="379"/>
      <c r="C2199" s="379"/>
      <c r="D2199" s="379"/>
      <c r="E2199" s="379"/>
      <c r="F2199" s="379"/>
      <c r="G2199" s="2"/>
      <c r="H2199" s="2"/>
      <c r="I2199" s="2"/>
      <c r="J2199" s="2"/>
    </row>
    <row r="2200" spans="2:10" ht="15">
      <c r="B2200" s="379"/>
      <c r="C2200" s="379"/>
      <c r="D2200" s="379"/>
      <c r="E2200" s="379"/>
      <c r="F2200" s="379"/>
      <c r="G2200" s="2"/>
      <c r="H2200" s="2"/>
      <c r="I2200" s="2"/>
      <c r="J2200" s="2"/>
    </row>
    <row r="2201" spans="2:10" ht="15">
      <c r="B2201" s="379"/>
      <c r="C2201" s="379"/>
      <c r="D2201" s="379"/>
      <c r="E2201" s="379"/>
      <c r="F2201" s="379"/>
      <c r="G2201" s="2"/>
      <c r="H2201" s="2"/>
      <c r="I2201" s="2"/>
      <c r="J2201" s="2"/>
    </row>
    <row r="2202" spans="2:10" ht="15.75">
      <c r="B2202" s="3"/>
      <c r="C2202" s="3"/>
      <c r="D2202" s="3"/>
      <c r="E2202" s="3"/>
      <c r="F2202" s="3"/>
      <c r="G2202" s="2"/>
      <c r="H2202" s="2"/>
      <c r="I2202" s="2"/>
      <c r="J2202" s="2"/>
    </row>
    <row r="2203" spans="7:10" ht="12.75">
      <c r="G2203" s="2"/>
      <c r="H2203" s="2"/>
      <c r="I2203" s="2"/>
      <c r="J2203" s="2"/>
    </row>
    <row r="2204" spans="7:10" ht="12.75">
      <c r="G2204" s="2"/>
      <c r="H2204" s="2"/>
      <c r="I2204" s="2"/>
      <c r="J2204" s="2"/>
    </row>
    <row r="2205" spans="7:10" ht="12.75">
      <c r="G2205" s="2"/>
      <c r="H2205" s="2"/>
      <c r="I2205" s="2"/>
      <c r="J2205" s="2"/>
    </row>
    <row r="2206" spans="7:10" ht="12.75">
      <c r="G2206" s="2"/>
      <c r="H2206" s="2"/>
      <c r="I2206" s="2"/>
      <c r="J2206" s="2"/>
    </row>
    <row r="2207" spans="7:10" ht="12.75">
      <c r="G2207" s="2"/>
      <c r="H2207" s="2"/>
      <c r="I2207" s="2"/>
      <c r="J2207" s="2"/>
    </row>
    <row r="2208" spans="7:10" ht="12.75">
      <c r="G2208" s="2"/>
      <c r="H2208" s="2"/>
      <c r="I2208" s="2"/>
      <c r="J2208" s="2"/>
    </row>
    <row r="2209" spans="7:10" ht="12.75">
      <c r="G2209" s="2"/>
      <c r="H2209" s="2"/>
      <c r="I2209" s="2"/>
      <c r="J2209" s="2"/>
    </row>
    <row r="2210" spans="7:10" ht="12.75">
      <c r="G2210" s="2"/>
      <c r="H2210" s="2"/>
      <c r="I2210" s="2"/>
      <c r="J2210" s="2"/>
    </row>
    <row r="2211" spans="7:10" ht="12.75">
      <c r="G2211" s="2"/>
      <c r="H2211" s="2"/>
      <c r="I2211" s="2"/>
      <c r="J2211" s="2"/>
    </row>
    <row r="2212" spans="7:10" ht="12.75">
      <c r="G2212" s="2"/>
      <c r="H2212" s="2"/>
      <c r="I2212" s="2"/>
      <c r="J2212" s="2"/>
    </row>
    <row r="2213" spans="7:10" ht="12.75">
      <c r="G2213" s="2"/>
      <c r="H2213" s="2"/>
      <c r="I2213" s="2"/>
      <c r="J2213" s="2"/>
    </row>
    <row r="2214" spans="2:10" ht="12.75">
      <c r="B2214" s="1"/>
      <c r="G2214" s="2"/>
      <c r="H2214" s="2"/>
      <c r="I2214" s="2"/>
      <c r="J2214" s="2"/>
    </row>
    <row r="2266" spans="1:11" ht="15.75">
      <c r="A2266" s="179"/>
      <c r="B2266" s="179"/>
      <c r="C2266" s="179"/>
      <c r="D2266" s="179"/>
      <c r="E2266" s="179"/>
      <c r="F2266" s="179"/>
      <c r="G2266" s="179"/>
      <c r="H2266" s="179"/>
      <c r="I2266" s="179"/>
      <c r="J2266" s="179"/>
      <c r="K2266" s="2"/>
    </row>
    <row r="2267" spans="1:11" ht="12.75">
      <c r="A2267" s="49"/>
      <c r="B2267" s="49"/>
      <c r="C2267" s="49"/>
      <c r="D2267" s="49"/>
      <c r="E2267" s="225"/>
      <c r="F2267" s="49"/>
      <c r="G2267" s="49"/>
      <c r="H2267" s="49"/>
      <c r="I2267" s="49"/>
      <c r="J2267" s="49"/>
      <c r="K2267" s="2"/>
    </row>
    <row r="2268" spans="1:11" ht="12.75">
      <c r="A2268" s="36"/>
      <c r="B2268" s="36"/>
      <c r="C2268" s="36"/>
      <c r="D2268" s="36"/>
      <c r="E2268" s="245"/>
      <c r="F2268" s="2"/>
      <c r="G2268" s="2"/>
      <c r="H2268" s="2"/>
      <c r="I2268" s="2"/>
      <c r="J2268" s="2"/>
      <c r="K2268" s="2"/>
    </row>
    <row r="2269" spans="1:11" ht="12.75">
      <c r="A2269" s="36"/>
      <c r="B2269" s="36"/>
      <c r="C2269" s="36"/>
      <c r="D2269" s="36"/>
      <c r="E2269" s="245"/>
      <c r="F2269" s="2"/>
      <c r="G2269" s="2"/>
      <c r="H2269" s="2"/>
      <c r="I2269" s="2"/>
      <c r="J2269" s="2"/>
      <c r="K2269" s="2"/>
    </row>
    <row r="2270" spans="1:11" ht="12.75">
      <c r="A2270" s="49"/>
      <c r="B2270" s="36"/>
      <c r="C2270" s="36"/>
      <c r="D2270" s="36"/>
      <c r="E2270" s="245"/>
      <c r="F2270" s="2"/>
      <c r="G2270" s="2"/>
      <c r="H2270" s="2"/>
      <c r="I2270" s="2"/>
      <c r="J2270" s="2"/>
      <c r="K2270" s="2"/>
    </row>
    <row r="2271" spans="1:11" ht="12.75">
      <c r="A2271" s="181"/>
      <c r="B2271" s="49"/>
      <c r="C2271" s="49"/>
      <c r="D2271" s="49"/>
      <c r="E2271" s="225"/>
      <c r="F2271" s="49"/>
      <c r="G2271" s="49"/>
      <c r="H2271" s="49"/>
      <c r="I2271" s="49"/>
      <c r="J2271" s="49"/>
      <c r="K2271" s="2"/>
    </row>
    <row r="2272" spans="1:11" ht="12.75">
      <c r="A2272" s="181"/>
      <c r="B2272" s="49"/>
      <c r="C2272" s="49"/>
      <c r="D2272" s="49"/>
      <c r="E2272" s="225"/>
      <c r="F2272" s="49"/>
      <c r="G2272" s="49"/>
      <c r="H2272" s="49"/>
      <c r="I2272" s="49"/>
      <c r="J2272" s="49"/>
      <c r="K2272" s="2"/>
    </row>
    <row r="2273" spans="1:11" ht="12.75">
      <c r="A2273" s="181"/>
      <c r="B2273" s="49"/>
      <c r="C2273" s="49"/>
      <c r="D2273" s="49"/>
      <c r="E2273" s="225"/>
      <c r="F2273" s="49"/>
      <c r="G2273" s="49"/>
      <c r="H2273" s="49"/>
      <c r="I2273" s="49"/>
      <c r="J2273" s="49"/>
      <c r="K2273" s="2"/>
    </row>
    <row r="2274" spans="1:11" ht="12.75">
      <c r="A2274" s="181"/>
      <c r="B2274" s="49"/>
      <c r="C2274" s="49"/>
      <c r="D2274" s="49"/>
      <c r="E2274" s="225"/>
      <c r="F2274" s="49"/>
      <c r="G2274" s="49"/>
      <c r="H2274" s="49"/>
      <c r="I2274" s="49"/>
      <c r="J2274" s="49"/>
      <c r="K2274" s="2"/>
    </row>
    <row r="2275" spans="1:11" ht="12.75">
      <c r="A2275" s="181"/>
      <c r="B2275" s="49"/>
      <c r="C2275" s="49"/>
      <c r="D2275" s="49"/>
      <c r="E2275" s="225"/>
      <c r="F2275" s="49"/>
      <c r="G2275" s="49"/>
      <c r="H2275" s="49"/>
      <c r="I2275" s="49"/>
      <c r="J2275" s="49"/>
      <c r="K2275" s="2"/>
    </row>
    <row r="2276" spans="1:11" ht="12.75">
      <c r="A2276" s="181"/>
      <c r="B2276" s="49"/>
      <c r="C2276" s="49"/>
      <c r="D2276" s="49"/>
      <c r="E2276" s="225"/>
      <c r="F2276" s="49"/>
      <c r="G2276" s="49"/>
      <c r="H2276" s="49"/>
      <c r="I2276" s="49"/>
      <c r="J2276" s="49"/>
      <c r="K2276" s="2"/>
    </row>
    <row r="2277" spans="1:11" ht="12.75">
      <c r="A2277" s="181"/>
      <c r="B2277" s="49"/>
      <c r="C2277" s="49"/>
      <c r="D2277" s="49"/>
      <c r="E2277" s="225"/>
      <c r="F2277" s="49"/>
      <c r="G2277" s="49"/>
      <c r="H2277" s="49"/>
      <c r="I2277" s="49"/>
      <c r="J2277" s="49"/>
      <c r="K2277" s="2"/>
    </row>
    <row r="2278" spans="1:11" ht="12.75">
      <c r="A2278" s="49"/>
      <c r="B2278" s="49"/>
      <c r="C2278" s="49"/>
      <c r="D2278" s="49"/>
      <c r="E2278" s="225"/>
      <c r="F2278" s="49"/>
      <c r="G2278" s="49"/>
      <c r="H2278" s="49"/>
      <c r="I2278" s="49"/>
      <c r="J2278" s="49"/>
      <c r="K2278" s="2"/>
    </row>
    <row r="2279" spans="1:11" ht="12.75">
      <c r="A2279" s="385"/>
      <c r="B2279" s="387"/>
      <c r="C2279" s="49"/>
      <c r="D2279" s="388"/>
      <c r="E2279" s="388"/>
      <c r="F2279" s="172"/>
      <c r="G2279" s="172"/>
      <c r="H2279" s="2"/>
      <c r="I2279" s="2"/>
      <c r="J2279" s="2"/>
      <c r="K2279" s="2"/>
    </row>
    <row r="2280" spans="1:11" ht="12.75">
      <c r="A2280" s="385"/>
      <c r="B2280" s="387"/>
      <c r="C2280" s="388"/>
      <c r="D2280" s="388"/>
      <c r="E2280" s="435"/>
      <c r="F2280" s="172"/>
      <c r="G2280" s="172"/>
      <c r="H2280" s="2"/>
      <c r="I2280" s="2"/>
      <c r="J2280" s="2"/>
      <c r="K2280" s="2"/>
    </row>
    <row r="2281" spans="1:11" ht="12.75">
      <c r="A2281" s="436"/>
      <c r="B2281" s="385"/>
      <c r="C2281" s="437"/>
      <c r="D2281" s="438"/>
      <c r="E2281" s="438"/>
      <c r="F2281" s="438"/>
      <c r="G2281" s="438"/>
      <c r="H2281" s="438"/>
      <c r="I2281" s="438"/>
      <c r="J2281" s="438"/>
      <c r="K2281" s="2"/>
    </row>
    <row r="2282" spans="1:11" ht="12.75">
      <c r="A2282" s="439"/>
      <c r="B2282" s="439"/>
      <c r="C2282" s="402"/>
      <c r="D2282" s="402"/>
      <c r="E2282" s="402"/>
      <c r="F2282" s="402"/>
      <c r="G2282" s="402"/>
      <c r="H2282" s="402"/>
      <c r="I2282" s="402"/>
      <c r="J2282" s="402"/>
      <c r="K2282" s="2"/>
    </row>
    <row r="2283" spans="1:11" ht="12.75">
      <c r="A2283" s="172"/>
      <c r="B2283" s="385"/>
      <c r="C2283" s="440"/>
      <c r="D2283" s="440"/>
      <c r="E2283" s="440"/>
      <c r="F2283" s="440"/>
      <c r="G2283" s="440"/>
      <c r="H2283" s="440"/>
      <c r="I2283" s="440"/>
      <c r="J2283" s="440"/>
      <c r="K2283" s="2"/>
    </row>
    <row r="2284" spans="1:11" ht="12.75">
      <c r="A2284" s="172"/>
      <c r="B2284" s="385"/>
      <c r="C2284" s="441"/>
      <c r="D2284" s="441"/>
      <c r="E2284" s="441"/>
      <c r="F2284" s="441"/>
      <c r="G2284" s="441"/>
      <c r="H2284" s="441"/>
      <c r="I2284" s="441"/>
      <c r="J2284" s="441"/>
      <c r="K2284" s="2"/>
    </row>
    <row r="2285" spans="1:11" ht="12.75">
      <c r="A2285" s="172"/>
      <c r="B2285" s="385"/>
      <c r="C2285" s="442"/>
      <c r="D2285" s="442"/>
      <c r="E2285" s="442"/>
      <c r="F2285" s="442"/>
      <c r="G2285" s="442"/>
      <c r="H2285" s="442"/>
      <c r="I2285" s="442"/>
      <c r="J2285" s="442"/>
      <c r="K2285" s="2"/>
    </row>
    <row r="2286" spans="1:11" ht="12.75">
      <c r="A2286" s="443"/>
      <c r="B2286" s="443"/>
      <c r="C2286" s="386"/>
      <c r="D2286" s="386"/>
      <c r="E2286" s="386"/>
      <c r="F2286" s="386"/>
      <c r="G2286" s="386"/>
      <c r="H2286" s="386"/>
      <c r="I2286" s="386"/>
      <c r="J2286" s="386"/>
      <c r="K2286" s="2"/>
    </row>
    <row r="2287" spans="1:11" ht="12.75">
      <c r="A2287" s="443"/>
      <c r="B2287" s="443"/>
      <c r="C2287" s="386"/>
      <c r="D2287" s="386"/>
      <c r="E2287" s="386"/>
      <c r="F2287" s="386"/>
      <c r="G2287" s="386"/>
      <c r="H2287" s="386"/>
      <c r="I2287" s="386"/>
      <c r="J2287" s="386"/>
      <c r="K2287" s="2"/>
    </row>
    <row r="2288" spans="1:11" ht="12.75">
      <c r="A2288" s="443"/>
      <c r="B2288" s="443"/>
      <c r="C2288" s="386"/>
      <c r="D2288" s="386"/>
      <c r="E2288" s="386"/>
      <c r="F2288" s="386"/>
      <c r="G2288" s="386"/>
      <c r="H2288" s="386"/>
      <c r="I2288" s="386"/>
      <c r="J2288" s="386"/>
      <c r="K2288" s="2"/>
    </row>
    <row r="2289" spans="1:11" ht="12.75">
      <c r="A2289" s="443"/>
      <c r="B2289" s="443"/>
      <c r="C2289" s="386"/>
      <c r="D2289" s="386"/>
      <c r="E2289" s="386"/>
      <c r="F2289" s="386"/>
      <c r="G2289" s="386"/>
      <c r="H2289" s="386"/>
      <c r="I2289" s="386"/>
      <c r="J2289" s="386"/>
      <c r="K2289" s="2"/>
    </row>
    <row r="2290" spans="1:11" ht="12.75">
      <c r="A2290" s="443"/>
      <c r="B2290" s="443"/>
      <c r="C2290" s="386"/>
      <c r="D2290" s="386"/>
      <c r="E2290" s="386"/>
      <c r="F2290" s="386"/>
      <c r="G2290" s="386"/>
      <c r="H2290" s="386"/>
      <c r="I2290" s="386"/>
      <c r="J2290" s="386"/>
      <c r="K2290" s="2"/>
    </row>
    <row r="2291" spans="1:11" ht="12.75">
      <c r="A2291" s="443"/>
      <c r="B2291" s="443"/>
      <c r="C2291" s="386"/>
      <c r="D2291" s="386"/>
      <c r="E2291" s="386"/>
      <c r="F2291" s="386"/>
      <c r="G2291" s="386"/>
      <c r="H2291" s="386"/>
      <c r="I2291" s="386"/>
      <c r="J2291" s="386"/>
      <c r="K2291" s="2"/>
    </row>
    <row r="2292" spans="1:11" ht="12.75">
      <c r="A2292" s="443"/>
      <c r="B2292" s="443"/>
      <c r="C2292" s="386"/>
      <c r="D2292" s="386"/>
      <c r="E2292" s="386"/>
      <c r="F2292" s="386"/>
      <c r="G2292" s="386"/>
      <c r="H2292" s="386"/>
      <c r="I2292" s="386"/>
      <c r="J2292" s="386"/>
      <c r="K2292" s="2"/>
    </row>
    <row r="2293" spans="1:11" ht="12.75">
      <c r="A2293" s="443"/>
      <c r="B2293" s="443"/>
      <c r="C2293" s="444"/>
      <c r="D2293" s="444"/>
      <c r="E2293" s="444"/>
      <c r="F2293" s="444"/>
      <c r="G2293" s="444"/>
      <c r="H2293" s="444"/>
      <c r="I2293" s="444"/>
      <c r="J2293" s="444"/>
      <c r="K2293" s="2"/>
    </row>
    <row r="2294" spans="1:11" ht="12.75">
      <c r="A2294" s="445"/>
      <c r="B2294" s="446"/>
      <c r="C2294" s="447"/>
      <c r="D2294" s="447"/>
      <c r="E2294" s="447"/>
      <c r="F2294" s="447"/>
      <c r="G2294" s="447"/>
      <c r="H2294" s="447"/>
      <c r="I2294" s="447"/>
      <c r="J2294" s="447"/>
      <c r="K2294" s="2"/>
    </row>
    <row r="2295" spans="1:11" ht="12.75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</row>
    <row r="2296" spans="1:11" ht="12.75">
      <c r="A2296" s="100"/>
      <c r="B2296" s="100"/>
      <c r="C2296" s="2"/>
      <c r="D2296" s="2"/>
      <c r="E2296" s="2"/>
      <c r="F2296" s="2"/>
      <c r="G2296" s="2"/>
      <c r="H2296" s="369"/>
      <c r="I2296" s="369"/>
      <c r="J2296" s="2"/>
      <c r="K2296" s="2"/>
    </row>
    <row r="2297" spans="1:11" ht="12.75">
      <c r="A2297" s="100"/>
      <c r="B2297" s="100"/>
      <c r="C2297" s="2"/>
      <c r="D2297" s="2"/>
      <c r="E2297" s="2"/>
      <c r="F2297" s="2"/>
      <c r="G2297" s="448"/>
      <c r="H2297" s="369"/>
      <c r="I2297" s="369"/>
      <c r="J2297" s="2"/>
      <c r="K2297" s="2"/>
    </row>
    <row r="2298" spans="1:11" ht="12.75">
      <c r="A2298" s="36"/>
      <c r="B2298" s="36"/>
      <c r="C2298" s="2"/>
      <c r="D2298" s="2"/>
      <c r="E2298" s="2"/>
      <c r="F2298" s="2"/>
      <c r="G2298" s="2"/>
      <c r="H2298" s="2"/>
      <c r="I2298" s="2"/>
      <c r="J2298" s="2"/>
      <c r="K2298" s="2"/>
    </row>
    <row r="2299" spans="1:11" ht="12.75">
      <c r="A2299" s="46"/>
      <c r="B2299" s="46"/>
      <c r="C2299" s="46"/>
      <c r="D2299" s="46"/>
      <c r="E2299" s="46"/>
      <c r="F2299" s="46"/>
      <c r="G2299" s="67"/>
      <c r="H2299" s="67"/>
      <c r="I2299" s="67"/>
      <c r="J2299" s="46"/>
      <c r="K2299" s="2"/>
    </row>
    <row r="2300" spans="1:11" ht="12.75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</row>
    <row r="2301" spans="1:11" ht="12.75">
      <c r="A2301" s="46"/>
      <c r="B2301" s="46"/>
      <c r="C2301" s="46"/>
      <c r="D2301" s="46"/>
      <c r="E2301" s="46"/>
      <c r="F2301" s="46"/>
      <c r="G2301" s="46"/>
      <c r="H2301" s="67"/>
      <c r="I2301" s="67"/>
      <c r="J2301" s="46"/>
      <c r="K2301" s="2"/>
    </row>
    <row r="2302" spans="1:11" ht="12.75">
      <c r="A2302" s="46"/>
      <c r="B2302" s="46"/>
      <c r="C2302" s="46"/>
      <c r="D2302" s="46"/>
      <c r="E2302" s="46"/>
      <c r="F2302" s="46"/>
      <c r="G2302" s="46"/>
      <c r="H2302" s="67"/>
      <c r="I2302" s="67"/>
      <c r="J2302" s="46"/>
      <c r="K2302" s="2"/>
    </row>
    <row r="2303" spans="1:11" ht="12.75">
      <c r="A2303" s="46"/>
      <c r="B2303" s="46"/>
      <c r="C2303" s="46"/>
      <c r="D2303" s="46"/>
      <c r="E2303" s="46"/>
      <c r="F2303" s="46"/>
      <c r="G2303" s="46"/>
      <c r="H2303" s="46"/>
      <c r="I2303" s="46"/>
      <c r="J2303" s="46"/>
      <c r="K2303" s="2"/>
    </row>
    <row r="2304" spans="1:11" ht="12.75">
      <c r="A2304" s="46"/>
      <c r="B2304" s="46"/>
      <c r="C2304" s="46"/>
      <c r="D2304" s="46"/>
      <c r="E2304" s="46"/>
      <c r="F2304" s="46"/>
      <c r="G2304" s="67"/>
      <c r="H2304" s="67"/>
      <c r="I2304" s="67"/>
      <c r="J2304" s="46"/>
      <c r="K2304" s="2"/>
    </row>
    <row r="2305" spans="1:11" ht="12.75">
      <c r="A2305" s="46"/>
      <c r="B2305" s="46"/>
      <c r="C2305" s="46"/>
      <c r="D2305" s="46"/>
      <c r="E2305" s="46"/>
      <c r="F2305" s="46"/>
      <c r="G2305" s="67"/>
      <c r="H2305" s="67"/>
      <c r="I2305" s="67"/>
      <c r="J2305" s="46"/>
      <c r="K2305" s="2"/>
    </row>
    <row r="2306" spans="1:11" ht="12.75">
      <c r="A2306" s="46"/>
      <c r="B2306" s="46"/>
      <c r="C2306" s="46"/>
      <c r="D2306" s="46"/>
      <c r="E2306" s="46"/>
      <c r="F2306" s="46"/>
      <c r="G2306" s="67"/>
      <c r="H2306" s="67"/>
      <c r="I2306" s="67"/>
      <c r="J2306" s="46"/>
      <c r="K2306" s="2"/>
    </row>
    <row r="2307" spans="1:11" ht="12.75">
      <c r="A2307" s="49"/>
      <c r="B2307" s="46"/>
      <c r="C2307" s="46"/>
      <c r="D2307" s="46"/>
      <c r="E2307" s="46"/>
      <c r="F2307" s="46"/>
      <c r="G2307" s="67"/>
      <c r="H2307" s="46"/>
      <c r="I2307" s="46"/>
      <c r="J2307" s="46"/>
      <c r="K2307" s="2"/>
    </row>
    <row r="2308" spans="1:11" ht="12.75">
      <c r="A2308" s="46"/>
      <c r="B2308" s="46"/>
      <c r="C2308" s="46"/>
      <c r="D2308" s="46"/>
      <c r="E2308" s="46"/>
      <c r="F2308" s="46"/>
      <c r="G2308" s="67"/>
      <c r="H2308" s="67"/>
      <c r="I2308" s="67"/>
      <c r="J2308" s="46"/>
      <c r="K2308" s="2"/>
    </row>
    <row r="2309" spans="1:11" ht="12.75">
      <c r="A2309" s="2"/>
      <c r="B2309" s="2"/>
      <c r="C2309" s="2"/>
      <c r="D2309" s="2"/>
      <c r="E2309" s="2"/>
      <c r="F2309" s="2"/>
      <c r="G2309" s="2"/>
      <c r="H2309" s="2"/>
      <c r="I2309" s="2"/>
      <c r="J2309" s="2"/>
      <c r="K2309" s="2"/>
    </row>
    <row r="2310" spans="1:11" ht="12.75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</row>
    <row r="2311" spans="1:11" ht="12.75">
      <c r="A2311" s="36"/>
      <c r="B2311" s="36"/>
      <c r="C2311" s="2"/>
      <c r="D2311" s="2"/>
      <c r="E2311" s="2"/>
      <c r="F2311" s="2"/>
      <c r="G2311" s="2"/>
      <c r="H2311" s="2"/>
      <c r="I2311" s="2"/>
      <c r="J2311" s="2"/>
      <c r="K2311" s="2"/>
    </row>
    <row r="2312" spans="1:11" ht="12.75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</row>
    <row r="2313" spans="1:11" ht="12.75">
      <c r="A2313" s="46"/>
      <c r="B2313" s="46"/>
      <c r="C2313" s="46"/>
      <c r="D2313" s="46"/>
      <c r="E2313" s="46"/>
      <c r="F2313" s="46"/>
      <c r="G2313" s="67"/>
      <c r="H2313" s="67"/>
      <c r="I2313" s="67"/>
      <c r="J2313" s="46"/>
      <c r="K2313" s="2"/>
    </row>
    <row r="2314" spans="1:11" ht="12.75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</row>
    <row r="2315" spans="1:11" ht="12.75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</row>
    <row r="2316" spans="1:11" ht="12.75">
      <c r="A2316" s="46"/>
      <c r="B2316" s="46"/>
      <c r="C2316" s="46"/>
      <c r="D2316" s="46"/>
      <c r="E2316" s="46"/>
      <c r="F2316" s="46"/>
      <c r="G2316" s="67"/>
      <c r="H2316" s="67"/>
      <c r="I2316" s="67"/>
      <c r="J2316" s="46"/>
      <c r="K2316" s="2"/>
    </row>
    <row r="2317" spans="1:11" ht="12.75">
      <c r="A2317" s="46"/>
      <c r="B2317" s="46"/>
      <c r="C2317" s="46"/>
      <c r="D2317" s="46"/>
      <c r="E2317" s="46"/>
      <c r="F2317" s="46"/>
      <c r="G2317" s="67"/>
      <c r="H2317" s="67"/>
      <c r="I2317" s="67"/>
      <c r="J2317" s="46"/>
      <c r="K2317" s="2"/>
    </row>
    <row r="2318" spans="1:11" ht="12.75">
      <c r="A2318" s="2"/>
      <c r="B2318" s="2"/>
      <c r="C2318" s="2"/>
      <c r="D2318" s="2"/>
      <c r="E2318" s="2"/>
      <c r="F2318" s="2"/>
      <c r="G2318" s="43"/>
      <c r="H2318" s="2"/>
      <c r="I2318" s="43"/>
      <c r="J2318" s="2"/>
      <c r="K2318" s="2"/>
    </row>
    <row r="2319" spans="1:11" ht="12.75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</row>
    <row r="2320" spans="1:11" ht="12.75">
      <c r="A2320" s="46"/>
      <c r="B2320" s="46"/>
      <c r="C2320" s="46"/>
      <c r="D2320" s="46"/>
      <c r="E2320" s="46"/>
      <c r="F2320" s="46"/>
      <c r="G2320" s="67"/>
      <c r="H2320" s="67"/>
      <c r="I2320" s="67"/>
      <c r="J2320" s="46"/>
      <c r="K2320" s="2"/>
    </row>
    <row r="2321" spans="1:11" ht="12.75">
      <c r="A2321" s="181"/>
      <c r="B2321" s="49"/>
      <c r="C2321" s="49"/>
      <c r="D2321" s="49"/>
      <c r="E2321" s="49"/>
      <c r="F2321" s="49"/>
      <c r="G2321" s="64"/>
      <c r="H2321" s="49"/>
      <c r="I2321" s="49"/>
      <c r="J2321" s="49"/>
      <c r="K2321" s="2"/>
    </row>
    <row r="2322" spans="1:11" ht="12.75">
      <c r="A2322" s="181"/>
      <c r="B2322" s="49"/>
      <c r="C2322" s="49"/>
      <c r="D2322" s="49"/>
      <c r="E2322" s="49"/>
      <c r="F2322" s="49"/>
      <c r="G2322" s="64"/>
      <c r="H2322" s="64"/>
      <c r="I2322" s="64"/>
      <c r="J2322" s="49"/>
      <c r="K2322" s="2"/>
    </row>
    <row r="2323" spans="1:11" ht="12.75">
      <c r="A2323" s="49"/>
      <c r="B2323" s="49"/>
      <c r="C2323" s="49"/>
      <c r="D2323" s="49"/>
      <c r="E2323" s="49"/>
      <c r="F2323" s="49"/>
      <c r="G2323" s="64"/>
      <c r="H2323" s="49"/>
      <c r="I2323" s="64"/>
      <c r="J2323" s="49"/>
      <c r="K2323" s="2"/>
    </row>
    <row r="2324" spans="1:11" ht="12.75">
      <c r="A2324" s="49"/>
      <c r="B2324" s="49"/>
      <c r="C2324" s="49"/>
      <c r="D2324" s="49"/>
      <c r="E2324" s="49"/>
      <c r="F2324" s="49"/>
      <c r="G2324" s="64"/>
      <c r="H2324" s="49"/>
      <c r="I2324" s="64"/>
      <c r="J2324" s="49"/>
      <c r="K2324" s="2"/>
    </row>
    <row r="2325" spans="1:11" ht="12.75">
      <c r="A2325" s="49"/>
      <c r="B2325" s="49"/>
      <c r="C2325" s="49"/>
      <c r="D2325" s="49"/>
      <c r="E2325" s="49"/>
      <c r="F2325" s="49"/>
      <c r="G2325" s="64"/>
      <c r="H2325" s="49"/>
      <c r="I2325" s="64"/>
      <c r="J2325" s="49"/>
      <c r="K2325" s="2"/>
    </row>
    <row r="2326" spans="1:11" ht="12.75">
      <c r="A2326" s="49"/>
      <c r="B2326" s="49"/>
      <c r="C2326" s="49"/>
      <c r="D2326" s="49"/>
      <c r="E2326" s="49"/>
      <c r="F2326" s="49"/>
      <c r="G2326" s="64"/>
      <c r="H2326" s="49"/>
      <c r="I2326" s="64"/>
      <c r="J2326" s="49"/>
      <c r="K2326" s="2"/>
    </row>
    <row r="2327" spans="1:11" ht="12.75">
      <c r="A2327" s="49"/>
      <c r="B2327" s="49"/>
      <c r="C2327" s="49"/>
      <c r="D2327" s="49"/>
      <c r="E2327" s="49"/>
      <c r="F2327" s="49"/>
      <c r="G2327" s="64"/>
      <c r="H2327" s="64"/>
      <c r="I2327" s="64"/>
      <c r="J2327" s="49"/>
      <c r="K2327" s="2"/>
    </row>
    <row r="2328" spans="1:11" ht="12.75">
      <c r="A2328" s="49"/>
      <c r="B2328" s="49"/>
      <c r="C2328" s="49"/>
      <c r="D2328" s="49"/>
      <c r="E2328" s="49"/>
      <c r="F2328" s="49"/>
      <c r="G2328" s="64"/>
      <c r="H2328" s="64"/>
      <c r="I2328" s="64"/>
      <c r="J2328" s="49"/>
      <c r="K2328" s="2"/>
    </row>
    <row r="2329" spans="1:11" ht="12.75">
      <c r="A2329" s="49"/>
      <c r="B2329" s="49"/>
      <c r="C2329" s="49"/>
      <c r="D2329" s="49"/>
      <c r="E2329" s="49"/>
      <c r="F2329" s="49"/>
      <c r="G2329" s="64"/>
      <c r="H2329" s="64"/>
      <c r="I2329" s="64"/>
      <c r="J2329" s="49"/>
      <c r="K2329" s="2"/>
    </row>
    <row r="2330" spans="1:11" ht="12.75">
      <c r="A2330" s="49"/>
      <c r="B2330" s="49"/>
      <c r="C2330" s="49"/>
      <c r="D2330" s="49"/>
      <c r="E2330" s="49"/>
      <c r="F2330" s="49"/>
      <c r="G2330" s="64"/>
      <c r="H2330" s="64"/>
      <c r="I2330" s="64"/>
      <c r="J2330" s="49"/>
      <c r="K2330" s="2"/>
    </row>
    <row r="2331" spans="1:11" ht="12.75">
      <c r="A2331" s="49"/>
      <c r="B2331" s="49"/>
      <c r="C2331" s="49"/>
      <c r="D2331" s="49"/>
      <c r="E2331" s="49"/>
      <c r="F2331" s="49"/>
      <c r="G2331" s="64"/>
      <c r="H2331" s="64"/>
      <c r="I2331" s="64"/>
      <c r="J2331" s="49"/>
      <c r="K2331" s="2"/>
    </row>
    <row r="2332" spans="1:11" ht="12.75">
      <c r="A2332" s="49"/>
      <c r="B2332" s="49"/>
      <c r="C2332" s="49"/>
      <c r="D2332" s="49"/>
      <c r="E2332" s="49"/>
      <c r="F2332" s="49"/>
      <c r="G2332" s="64"/>
      <c r="H2332" s="64"/>
      <c r="I2332" s="64"/>
      <c r="J2332" s="49"/>
      <c r="K2332" s="2"/>
    </row>
    <row r="2333" spans="1:11" ht="12.75">
      <c r="A2333" s="49"/>
      <c r="B2333" s="49"/>
      <c r="C2333" s="49"/>
      <c r="D2333" s="49"/>
      <c r="E2333" s="49"/>
      <c r="F2333" s="49"/>
      <c r="G2333" s="64"/>
      <c r="H2333" s="64"/>
      <c r="I2333" s="64"/>
      <c r="J2333" s="49"/>
      <c r="K2333" s="2"/>
    </row>
    <row r="2334" spans="1:11" ht="12.75">
      <c r="A2334" s="49"/>
      <c r="B2334" s="49"/>
      <c r="C2334" s="49"/>
      <c r="D2334" s="49"/>
      <c r="E2334" s="49"/>
      <c r="F2334" s="49"/>
      <c r="G2334" s="64"/>
      <c r="H2334" s="64"/>
      <c r="I2334" s="64"/>
      <c r="J2334" s="49"/>
      <c r="K2334" s="2"/>
    </row>
    <row r="2335" spans="1:11" ht="12.75">
      <c r="A2335" s="49"/>
      <c r="B2335" s="49"/>
      <c r="C2335" s="49"/>
      <c r="D2335" s="49"/>
      <c r="E2335" s="49"/>
      <c r="F2335" s="49"/>
      <c r="G2335" s="64"/>
      <c r="H2335" s="49"/>
      <c r="I2335" s="49"/>
      <c r="J2335" s="49"/>
      <c r="K2335" s="2"/>
    </row>
    <row r="2336" spans="1:11" ht="12.75">
      <c r="A2336" s="2"/>
      <c r="B2336" s="49"/>
      <c r="C2336" s="49"/>
      <c r="D2336" s="49"/>
      <c r="E2336" s="49"/>
      <c r="F2336" s="49"/>
      <c r="G2336" s="2"/>
      <c r="H2336" s="49"/>
      <c r="I2336" s="49"/>
      <c r="J2336" s="49"/>
      <c r="K2336" s="2"/>
    </row>
    <row r="2337" spans="1:11" ht="12.75">
      <c r="A2337" s="46"/>
      <c r="B2337" s="46"/>
      <c r="C2337" s="46"/>
      <c r="D2337" s="46"/>
      <c r="E2337" s="46"/>
      <c r="F2337" s="46"/>
      <c r="G2337" s="67"/>
      <c r="H2337" s="67"/>
      <c r="I2337" s="67"/>
      <c r="J2337" s="46"/>
      <c r="K2337" s="43"/>
    </row>
    <row r="2338" spans="1:11" ht="12.75">
      <c r="A2338" s="2"/>
      <c r="B2338" s="2"/>
      <c r="C2338" s="2"/>
      <c r="D2338" s="2"/>
      <c r="E2338" s="2"/>
      <c r="F2338" s="2"/>
      <c r="G2338" s="2"/>
      <c r="H2338" s="2"/>
      <c r="I2338" s="2"/>
      <c r="J2338" s="2"/>
      <c r="K2338" s="2"/>
    </row>
    <row r="2339" spans="1:11" ht="12.75">
      <c r="A2339" s="2"/>
      <c r="B2339" s="2"/>
      <c r="C2339" s="2"/>
      <c r="D2339" s="2"/>
      <c r="E2339" s="2"/>
      <c r="F2339" s="2"/>
      <c r="G2339" s="2"/>
      <c r="H2339" s="2"/>
      <c r="I2339" s="2"/>
      <c r="J2339" s="2"/>
      <c r="K2339" s="2"/>
    </row>
    <row r="2340" spans="1:11" ht="12.75">
      <c r="A2340" s="36"/>
      <c r="B2340" s="36"/>
      <c r="C2340" s="2"/>
      <c r="D2340" s="2"/>
      <c r="E2340" s="2"/>
      <c r="F2340" s="2"/>
      <c r="G2340" s="2"/>
      <c r="H2340" s="2"/>
      <c r="I2340" s="2"/>
      <c r="J2340" s="2"/>
      <c r="K2340" s="2"/>
    </row>
    <row r="2341" spans="1:11" ht="12.75">
      <c r="A2341" s="2"/>
      <c r="B2341" s="2"/>
      <c r="C2341" s="2"/>
      <c r="D2341" s="2"/>
      <c r="E2341" s="2"/>
      <c r="F2341" s="2"/>
      <c r="G2341" s="2"/>
      <c r="H2341" s="2"/>
      <c r="I2341" s="2"/>
      <c r="J2341" s="2"/>
      <c r="K2341" s="2"/>
    </row>
    <row r="2342" spans="1:11" ht="12.75">
      <c r="A2342" s="46"/>
      <c r="B2342" s="46"/>
      <c r="C2342" s="46"/>
      <c r="D2342" s="46"/>
      <c r="E2342" s="46"/>
      <c r="F2342" s="46"/>
      <c r="G2342" s="67"/>
      <c r="H2342" s="67"/>
      <c r="I2342" s="67"/>
      <c r="J2342" s="46"/>
      <c r="K2342" s="2"/>
    </row>
    <row r="2343" spans="1:11" ht="12.75">
      <c r="A2343" s="2"/>
      <c r="B2343" s="2"/>
      <c r="C2343" s="2"/>
      <c r="D2343" s="2"/>
      <c r="E2343" s="2"/>
      <c r="F2343" s="2"/>
      <c r="G2343" s="2"/>
      <c r="H2343" s="2"/>
      <c r="I2343" s="2"/>
      <c r="J2343" s="2"/>
      <c r="K2343" s="2"/>
    </row>
    <row r="2344" spans="1:11" ht="12.75">
      <c r="A2344" s="2"/>
      <c r="B2344" s="2"/>
      <c r="C2344" s="2"/>
      <c r="D2344" s="2"/>
      <c r="E2344" s="2"/>
      <c r="F2344" s="2"/>
      <c r="G2344" s="2"/>
      <c r="H2344" s="2"/>
      <c r="I2344" s="2"/>
      <c r="J2344" s="2"/>
      <c r="K2344" s="2"/>
    </row>
    <row r="2345" spans="1:11" ht="12.75">
      <c r="A2345" s="46"/>
      <c r="B2345" s="46"/>
      <c r="C2345" s="46"/>
      <c r="D2345" s="46"/>
      <c r="E2345" s="46"/>
      <c r="F2345" s="46"/>
      <c r="G2345" s="67"/>
      <c r="H2345" s="46"/>
      <c r="I2345" s="67"/>
      <c r="J2345" s="46"/>
      <c r="K2345" s="2"/>
    </row>
    <row r="2346" spans="1:11" ht="12.75">
      <c r="A2346" s="46"/>
      <c r="B2346" s="46"/>
      <c r="C2346" s="46"/>
      <c r="D2346" s="46"/>
      <c r="E2346" s="46"/>
      <c r="F2346" s="46"/>
      <c r="G2346" s="67"/>
      <c r="H2346" s="46"/>
      <c r="I2346" s="67"/>
      <c r="J2346" s="46"/>
      <c r="K2346" s="2"/>
    </row>
    <row r="2347" spans="1:11" ht="12.75">
      <c r="A2347" s="46"/>
      <c r="B2347" s="46"/>
      <c r="C2347" s="46"/>
      <c r="D2347" s="46"/>
      <c r="E2347" s="46"/>
      <c r="F2347" s="46"/>
      <c r="G2347" s="67"/>
      <c r="H2347" s="46"/>
      <c r="I2347" s="67"/>
      <c r="J2347" s="46"/>
      <c r="K2347" s="2"/>
    </row>
    <row r="2348" spans="1:11" ht="12.75">
      <c r="A2348" s="46"/>
      <c r="B2348" s="46"/>
      <c r="C2348" s="46"/>
      <c r="D2348" s="46"/>
      <c r="E2348" s="46"/>
      <c r="F2348" s="46"/>
      <c r="G2348" s="67"/>
      <c r="H2348" s="67"/>
      <c r="I2348" s="67"/>
      <c r="J2348" s="46"/>
      <c r="K2348" s="2"/>
    </row>
    <row r="2349" spans="1:11" ht="12.75">
      <c r="A2349" s="49"/>
      <c r="B2349" s="46"/>
      <c r="C2349" s="46"/>
      <c r="D2349" s="46"/>
      <c r="E2349" s="46"/>
      <c r="F2349" s="449"/>
      <c r="G2349" s="59"/>
      <c r="H2349" s="67"/>
      <c r="I2349" s="59"/>
      <c r="J2349" s="46"/>
      <c r="K2349" s="2"/>
    </row>
    <row r="2350" spans="1:11" ht="12.75">
      <c r="A2350" s="49"/>
      <c r="B2350" s="46"/>
      <c r="C2350" s="46"/>
      <c r="D2350" s="46"/>
      <c r="E2350" s="46"/>
      <c r="F2350" s="46"/>
      <c r="G2350" s="59"/>
      <c r="H2350" s="67"/>
      <c r="I2350" s="59"/>
      <c r="J2350" s="46"/>
      <c r="K2350" s="2"/>
    </row>
    <row r="2351" spans="1:11" ht="12.75">
      <c r="A2351" s="49"/>
      <c r="B2351" s="46"/>
      <c r="C2351" s="46"/>
      <c r="D2351" s="46"/>
      <c r="E2351" s="46"/>
      <c r="F2351" s="46"/>
      <c r="G2351" s="59"/>
      <c r="H2351" s="67"/>
      <c r="I2351" s="59"/>
      <c r="J2351" s="46"/>
      <c r="K2351" s="2"/>
    </row>
    <row r="2352" spans="1:11" ht="12.75">
      <c r="A2352" s="49"/>
      <c r="B2352" s="46"/>
      <c r="C2352" s="46"/>
      <c r="D2352" s="46"/>
      <c r="E2352" s="46"/>
      <c r="F2352" s="46"/>
      <c r="G2352" s="59"/>
      <c r="H2352" s="67"/>
      <c r="I2352" s="59"/>
      <c r="J2352" s="46"/>
      <c r="K2352" s="2"/>
    </row>
    <row r="2353" spans="1:11" ht="12.75">
      <c r="A2353" s="49"/>
      <c r="B2353" s="46"/>
      <c r="C2353" s="46"/>
      <c r="D2353" s="46"/>
      <c r="E2353" s="46"/>
      <c r="F2353" s="46"/>
      <c r="G2353" s="59"/>
      <c r="H2353" s="67"/>
      <c r="I2353" s="59"/>
      <c r="J2353" s="46"/>
      <c r="K2353" s="2"/>
    </row>
    <row r="2354" spans="1:11" ht="12.75">
      <c r="A2354" s="49"/>
      <c r="B2354" s="46"/>
      <c r="C2354" s="46"/>
      <c r="D2354" s="46"/>
      <c r="E2354" s="46"/>
      <c r="F2354" s="46"/>
      <c r="G2354" s="59"/>
      <c r="H2354" s="67"/>
      <c r="I2354" s="59"/>
      <c r="J2354" s="46"/>
      <c r="K2354" s="2"/>
    </row>
    <row r="2355" spans="1:11" ht="12.75">
      <c r="A2355" s="49"/>
      <c r="B2355" s="49"/>
      <c r="C2355" s="49"/>
      <c r="D2355" s="49"/>
      <c r="E2355" s="49"/>
      <c r="F2355" s="49"/>
      <c r="G2355" s="59"/>
      <c r="H2355" s="67"/>
      <c r="I2355" s="59"/>
      <c r="J2355" s="49"/>
      <c r="K2355" s="2"/>
    </row>
    <row r="2356" spans="1:11" ht="12.75">
      <c r="A2356" s="49"/>
      <c r="B2356" s="57"/>
      <c r="C2356" s="153"/>
      <c r="D2356" s="57"/>
      <c r="E2356" s="57"/>
      <c r="F2356" s="57"/>
      <c r="G2356" s="59"/>
      <c r="H2356" s="57"/>
      <c r="I2356" s="59"/>
      <c r="J2356" s="57"/>
      <c r="K2356" s="2"/>
    </row>
    <row r="2357" spans="1:11" ht="12.75">
      <c r="A2357" s="49"/>
      <c r="B2357" s="57"/>
      <c r="C2357" s="153"/>
      <c r="D2357" s="57"/>
      <c r="E2357" s="57"/>
      <c r="F2357" s="57"/>
      <c r="G2357" s="59"/>
      <c r="H2357" s="59"/>
      <c r="I2357" s="57"/>
      <c r="J2357" s="57"/>
      <c r="K2357" s="2"/>
    </row>
    <row r="2358" spans="1:11" ht="12.75">
      <c r="A2358" s="49"/>
      <c r="B2358" s="57"/>
      <c r="C2358" s="153"/>
      <c r="D2358" s="57"/>
      <c r="E2358" s="57"/>
      <c r="F2358" s="57"/>
      <c r="G2358" s="59"/>
      <c r="H2358" s="59"/>
      <c r="I2358" s="59"/>
      <c r="J2358" s="57"/>
      <c r="K2358" s="2"/>
    </row>
    <row r="2359" spans="1:11" ht="12.75">
      <c r="A2359" s="49"/>
      <c r="B2359" s="57"/>
      <c r="C2359" s="153"/>
      <c r="D2359" s="57"/>
      <c r="E2359" s="57"/>
      <c r="F2359" s="57"/>
      <c r="G2359" s="59"/>
      <c r="H2359" s="59"/>
      <c r="I2359" s="59"/>
      <c r="J2359" s="57"/>
      <c r="K2359" s="2"/>
    </row>
    <row r="2360" spans="1:11" ht="12.75">
      <c r="A2360" s="49"/>
      <c r="B2360" s="57"/>
      <c r="C2360" s="153"/>
      <c r="D2360" s="57"/>
      <c r="E2360" s="57"/>
      <c r="F2360" s="57"/>
      <c r="G2360" s="59"/>
      <c r="H2360" s="59"/>
      <c r="I2360" s="59"/>
      <c r="J2360" s="57"/>
      <c r="K2360" s="2"/>
    </row>
    <row r="2361" spans="1:11" ht="12.75">
      <c r="A2361" s="49"/>
      <c r="B2361" s="57"/>
      <c r="C2361" s="153"/>
      <c r="D2361" s="57"/>
      <c r="E2361" s="57"/>
      <c r="F2361" s="57"/>
      <c r="G2361" s="59"/>
      <c r="H2361" s="57"/>
      <c r="I2361" s="59"/>
      <c r="J2361" s="57"/>
      <c r="K2361" s="2"/>
    </row>
    <row r="2362" spans="1:11" ht="12.75">
      <c r="A2362" s="2"/>
      <c r="B2362" s="2"/>
      <c r="C2362" s="2"/>
      <c r="D2362" s="2"/>
      <c r="E2362" s="2"/>
      <c r="F2362" s="2"/>
      <c r="G2362" s="2"/>
      <c r="H2362" s="46"/>
      <c r="I2362" s="67"/>
      <c r="J2362" s="46"/>
      <c r="K2362" s="2"/>
    </row>
    <row r="2363" spans="1:11" ht="12.75">
      <c r="A2363" s="46"/>
      <c r="B2363" s="46"/>
      <c r="C2363" s="46"/>
      <c r="D2363" s="46"/>
      <c r="E2363" s="46"/>
      <c r="F2363" s="46"/>
      <c r="G2363" s="67"/>
      <c r="H2363" s="67"/>
      <c r="I2363" s="67"/>
      <c r="J2363" s="2"/>
      <c r="K2363" s="2"/>
    </row>
    <row r="2364" spans="1:11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  <c r="K2364" s="2"/>
    </row>
    <row r="2365" spans="1:11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  <c r="K2365" s="2"/>
    </row>
    <row r="2366" spans="1:11" ht="12.75">
      <c r="A2366" s="36"/>
      <c r="B2366" s="2"/>
      <c r="C2366" s="2"/>
      <c r="D2366" s="2"/>
      <c r="E2366" s="2"/>
      <c r="F2366" s="2"/>
      <c r="G2366" s="2"/>
      <c r="H2366" s="2"/>
      <c r="I2366" s="2"/>
      <c r="J2366" s="2"/>
      <c r="K2366" s="2"/>
    </row>
    <row r="2367" spans="1:11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  <c r="K2367" s="2"/>
    </row>
    <row r="2368" spans="1:11" ht="12.75">
      <c r="A2368" s="46"/>
      <c r="B2368" s="2"/>
      <c r="C2368" s="2"/>
      <c r="D2368" s="2"/>
      <c r="E2368" s="2"/>
      <c r="F2368" s="2"/>
      <c r="G2368" s="67"/>
      <c r="H2368" s="67"/>
      <c r="I2368" s="43"/>
      <c r="J2368" s="2"/>
      <c r="K2368" s="2"/>
    </row>
    <row r="2369" spans="1:11" ht="12.75">
      <c r="A2369" s="46"/>
      <c r="B2369" s="2"/>
      <c r="C2369" s="2"/>
      <c r="D2369" s="2"/>
      <c r="E2369" s="2"/>
      <c r="F2369" s="2"/>
      <c r="G2369" s="46"/>
      <c r="H2369" s="2"/>
      <c r="I2369" s="2"/>
      <c r="J2369" s="2"/>
      <c r="K2369" s="2"/>
    </row>
    <row r="2370" spans="1:11" ht="12.75">
      <c r="A2370" s="2"/>
      <c r="B2370" s="2"/>
      <c r="C2370" s="2"/>
      <c r="D2370" s="2"/>
      <c r="E2370" s="2"/>
      <c r="F2370" s="2"/>
      <c r="G2370" s="46"/>
      <c r="H2370" s="2"/>
      <c r="I2370" s="2"/>
      <c r="J2370" s="2"/>
      <c r="K2370" s="2"/>
    </row>
    <row r="2371" spans="1:11" ht="12.75">
      <c r="A2371" s="46"/>
      <c r="B2371" s="2"/>
      <c r="C2371" s="2"/>
      <c r="D2371" s="2"/>
      <c r="E2371" s="2"/>
      <c r="F2371" s="2"/>
      <c r="G2371" s="46"/>
      <c r="H2371" s="2"/>
      <c r="I2371" s="2"/>
      <c r="J2371" s="2"/>
      <c r="K2371" s="2"/>
    </row>
    <row r="2372" spans="1:11" ht="12.75">
      <c r="A2372" s="92"/>
      <c r="B2372" s="2"/>
      <c r="C2372" s="2"/>
      <c r="D2372" s="2"/>
      <c r="E2372" s="2"/>
      <c r="F2372" s="2"/>
      <c r="G2372" s="46"/>
      <c r="H2372" s="46"/>
      <c r="I2372" s="46"/>
      <c r="J2372" s="2"/>
      <c r="K2372" s="2"/>
    </row>
    <row r="2373" spans="1:11" ht="12.75">
      <c r="A2373" s="2"/>
      <c r="B2373" s="2"/>
      <c r="C2373" s="2"/>
      <c r="D2373" s="2"/>
      <c r="E2373" s="2"/>
      <c r="F2373" s="2"/>
      <c r="G2373" s="46"/>
      <c r="H2373" s="2"/>
      <c r="I2373" s="2"/>
      <c r="J2373" s="2"/>
      <c r="K2373" s="2"/>
    </row>
    <row r="2374" spans="1:11" ht="12.75">
      <c r="A2374" s="46"/>
      <c r="B2374" s="2"/>
      <c r="C2374" s="2"/>
      <c r="D2374" s="2"/>
      <c r="E2374" s="2"/>
      <c r="F2374" s="2"/>
      <c r="G2374" s="46"/>
      <c r="H2374" s="46"/>
      <c r="I2374" s="46"/>
      <c r="J2374" s="2"/>
      <c r="K2374" s="2"/>
    </row>
    <row r="2375" spans="1:11" ht="12.75">
      <c r="A2375" s="2"/>
      <c r="B2375" s="2"/>
      <c r="C2375" s="2"/>
      <c r="D2375" s="2"/>
      <c r="E2375" s="2"/>
      <c r="F2375" s="2"/>
      <c r="G2375" s="46"/>
      <c r="H2375" s="2"/>
      <c r="I2375" s="2"/>
      <c r="J2375" s="2"/>
      <c r="K2375" s="2"/>
    </row>
    <row r="2376" spans="1:11" ht="12.75">
      <c r="A2376" s="46"/>
      <c r="B2376" s="2"/>
      <c r="C2376" s="2"/>
      <c r="D2376" s="2"/>
      <c r="E2376" s="2"/>
      <c r="F2376" s="2"/>
      <c r="G2376" s="46"/>
      <c r="H2376" s="46"/>
      <c r="I2376" s="46"/>
      <c r="J2376" s="2"/>
      <c r="K2376" s="2"/>
    </row>
    <row r="2377" spans="1:11" ht="12.75">
      <c r="A2377" s="46"/>
      <c r="B2377" s="2"/>
      <c r="C2377" s="2"/>
      <c r="D2377" s="2"/>
      <c r="E2377" s="2"/>
      <c r="F2377" s="2"/>
      <c r="G2377" s="46"/>
      <c r="H2377" s="2"/>
      <c r="I2377" s="2"/>
      <c r="J2377" s="2"/>
      <c r="K2377" s="2"/>
    </row>
    <row r="2378" spans="1:11" ht="12.75">
      <c r="A2378" s="2"/>
      <c r="B2378" s="2"/>
      <c r="C2378" s="2"/>
      <c r="D2378" s="2"/>
      <c r="E2378" s="2"/>
      <c r="F2378" s="2"/>
      <c r="G2378" s="2"/>
      <c r="H2378" s="2"/>
      <c r="I2378" s="2"/>
      <c r="J2378" s="2"/>
      <c r="K2378" s="2"/>
    </row>
    <row r="2379" spans="1:11" ht="12.75">
      <c r="A2379" s="36"/>
      <c r="B2379" s="36"/>
      <c r="C2379" s="36"/>
      <c r="D2379" s="36"/>
      <c r="E2379" s="36"/>
      <c r="F2379" s="36"/>
      <c r="G2379" s="36"/>
      <c r="H2379" s="36"/>
      <c r="I2379" s="36"/>
      <c r="J2379" s="36"/>
      <c r="K2379" s="2"/>
    </row>
    <row r="2380" spans="1:11" ht="12.75">
      <c r="A2380" s="49"/>
      <c r="B2380" s="49"/>
      <c r="C2380" s="49"/>
      <c r="D2380" s="49"/>
      <c r="E2380" s="49"/>
      <c r="F2380" s="49"/>
      <c r="G2380" s="49"/>
      <c r="H2380" s="49"/>
      <c r="I2380" s="49"/>
      <c r="J2380" s="49"/>
      <c r="K2380" s="2"/>
    </row>
    <row r="2381" spans="1:11" ht="12.75">
      <c r="A2381" s="46"/>
      <c r="B2381" s="46"/>
      <c r="C2381" s="46"/>
      <c r="D2381" s="46"/>
      <c r="E2381" s="46"/>
      <c r="F2381" s="46"/>
      <c r="G2381" s="67"/>
      <c r="H2381" s="67"/>
      <c r="I2381" s="67"/>
      <c r="J2381" s="46"/>
      <c r="K2381" s="2"/>
    </row>
    <row r="2382" spans="1:11" ht="12.75">
      <c r="A2382" s="46"/>
      <c r="B2382" s="46"/>
      <c r="C2382" s="46"/>
      <c r="D2382" s="46"/>
      <c r="E2382" s="46"/>
      <c r="F2382" s="46"/>
      <c r="G2382" s="46"/>
      <c r="H2382" s="67"/>
      <c r="I2382" s="67"/>
      <c r="J2382" s="46"/>
      <c r="K2382" s="2"/>
    </row>
    <row r="2383" spans="1:11" ht="12.75">
      <c r="A2383" s="46"/>
      <c r="B2383" s="46"/>
      <c r="C2383" s="46"/>
      <c r="D2383" s="46"/>
      <c r="E2383" s="46"/>
      <c r="F2383" s="46"/>
      <c r="G2383" s="46"/>
      <c r="H2383" s="46"/>
      <c r="I2383" s="46"/>
      <c r="J2383" s="46"/>
      <c r="K2383" s="2"/>
    </row>
    <row r="2384" spans="1:11" ht="12.75">
      <c r="A2384" s="46"/>
      <c r="B2384" s="46"/>
      <c r="C2384" s="46"/>
      <c r="D2384" s="46"/>
      <c r="E2384" s="46"/>
      <c r="F2384" s="46"/>
      <c r="G2384" s="46"/>
      <c r="H2384" s="46"/>
      <c r="I2384" s="46"/>
      <c r="J2384" s="46"/>
      <c r="K2384" s="2"/>
    </row>
    <row r="2385" spans="1:11" ht="12.75">
      <c r="A2385" s="46"/>
      <c r="B2385" s="46"/>
      <c r="C2385" s="46"/>
      <c r="D2385" s="46"/>
      <c r="E2385" s="46"/>
      <c r="F2385" s="46"/>
      <c r="G2385" s="46"/>
      <c r="H2385" s="46"/>
      <c r="I2385" s="46"/>
      <c r="J2385" s="46"/>
      <c r="K2385" s="2"/>
    </row>
    <row r="2386" spans="1:11" ht="12.75">
      <c r="A2386" s="46"/>
      <c r="B2386" s="46"/>
      <c r="C2386" s="46"/>
      <c r="D2386" s="46"/>
      <c r="E2386" s="46"/>
      <c r="F2386" s="46"/>
      <c r="G2386" s="67"/>
      <c r="H2386" s="46"/>
      <c r="I2386" s="67"/>
      <c r="J2386" s="46"/>
      <c r="K2386" s="2"/>
    </row>
    <row r="2387" spans="1:11" ht="12.75">
      <c r="A2387" s="46"/>
      <c r="B2387" s="46"/>
      <c r="C2387" s="46"/>
      <c r="D2387" s="46"/>
      <c r="E2387" s="46"/>
      <c r="F2387" s="46"/>
      <c r="G2387" s="67"/>
      <c r="H2387" s="46"/>
      <c r="I2387" s="67"/>
      <c r="J2387" s="46"/>
      <c r="K2387" s="2"/>
    </row>
    <row r="2388" spans="1:11" ht="12.75">
      <c r="A2388" s="2"/>
      <c r="B2388" s="2"/>
      <c r="C2388" s="2"/>
      <c r="D2388" s="2"/>
      <c r="E2388" s="2"/>
      <c r="F2388" s="2"/>
      <c r="G2388" s="2"/>
      <c r="H2388" s="2"/>
      <c r="I2388" s="2"/>
      <c r="J2388" s="2"/>
      <c r="K2388" s="2"/>
    </row>
    <row r="2389" spans="1:11" ht="12.75">
      <c r="A2389" s="46"/>
      <c r="B2389" s="46"/>
      <c r="C2389" s="46"/>
      <c r="D2389" s="46"/>
      <c r="E2389" s="46"/>
      <c r="F2389" s="46"/>
      <c r="G2389" s="46"/>
      <c r="H2389" s="46"/>
      <c r="I2389" s="46"/>
      <c r="J2389" s="46"/>
      <c r="K2389" s="2"/>
    </row>
    <row r="2390" spans="1:11" ht="12.75">
      <c r="A2390" s="46"/>
      <c r="B2390" s="46"/>
      <c r="C2390" s="46"/>
      <c r="D2390" s="46"/>
      <c r="E2390" s="46"/>
      <c r="F2390" s="46"/>
      <c r="G2390" s="46"/>
      <c r="H2390" s="46"/>
      <c r="I2390" s="46"/>
      <c r="J2390" s="46"/>
      <c r="K2390" s="2"/>
    </row>
    <row r="2391" spans="1:11" ht="12.75">
      <c r="A2391" s="2"/>
      <c r="B2391" s="2"/>
      <c r="C2391" s="2"/>
      <c r="D2391" s="2"/>
      <c r="E2391" s="2"/>
      <c r="F2391" s="2"/>
      <c r="G2391" s="2"/>
      <c r="H2391" s="2"/>
      <c r="I2391" s="2"/>
      <c r="J2391" s="2"/>
      <c r="K2391" s="2"/>
    </row>
    <row r="2392" spans="1:11" ht="12.75">
      <c r="A2392" s="36"/>
      <c r="B2392" s="36"/>
      <c r="C2392" s="36"/>
      <c r="D2392" s="36"/>
      <c r="E2392" s="36"/>
      <c r="F2392" s="36"/>
      <c r="G2392" s="36"/>
      <c r="H2392" s="36"/>
      <c r="I2392" s="36"/>
      <c r="J2392" s="36"/>
      <c r="K2392" s="2"/>
    </row>
    <row r="2393" spans="1:11" ht="12.75">
      <c r="A2393" s="49"/>
      <c r="B2393" s="49"/>
      <c r="C2393" s="49"/>
      <c r="D2393" s="49"/>
      <c r="E2393" s="49"/>
      <c r="F2393" s="49"/>
      <c r="G2393" s="49"/>
      <c r="H2393" s="49"/>
      <c r="I2393" s="49"/>
      <c r="J2393" s="49"/>
      <c r="K2393" s="2"/>
    </row>
    <row r="2394" spans="1:11" ht="12.75">
      <c r="A2394" s="46"/>
      <c r="B2394" s="46"/>
      <c r="C2394" s="46"/>
      <c r="D2394" s="46"/>
      <c r="E2394" s="46"/>
      <c r="F2394" s="46"/>
      <c r="G2394" s="46"/>
      <c r="H2394" s="46"/>
      <c r="I2394" s="46"/>
      <c r="J2394" s="46"/>
      <c r="K2394" s="2"/>
    </row>
    <row r="2395" spans="1:11" ht="12.75">
      <c r="A2395" s="46"/>
      <c r="B2395" s="46"/>
      <c r="C2395" s="46"/>
      <c r="D2395" s="46"/>
      <c r="E2395" s="46"/>
      <c r="F2395" s="46"/>
      <c r="G2395" s="46"/>
      <c r="H2395" s="46"/>
      <c r="I2395" s="46"/>
      <c r="J2395" s="46"/>
      <c r="K2395" s="2"/>
    </row>
    <row r="2396" spans="1:11" ht="12.75">
      <c r="A2396" s="46"/>
      <c r="B2396" s="46"/>
      <c r="C2396" s="46"/>
      <c r="D2396" s="46"/>
      <c r="E2396" s="46"/>
      <c r="F2396" s="46"/>
      <c r="G2396" s="46"/>
      <c r="H2396" s="46"/>
      <c r="I2396" s="46"/>
      <c r="J2396" s="46"/>
      <c r="K2396" s="2"/>
    </row>
    <row r="2397" spans="1:11" ht="12.75">
      <c r="A2397" s="46"/>
      <c r="B2397" s="46"/>
      <c r="C2397" s="46"/>
      <c r="D2397" s="46"/>
      <c r="E2397" s="46"/>
      <c r="F2397" s="46"/>
      <c r="G2397" s="46"/>
      <c r="H2397" s="46"/>
      <c r="I2397" s="46"/>
      <c r="J2397" s="46"/>
      <c r="K2397" s="2"/>
    </row>
    <row r="2398" spans="1:11" ht="12.75">
      <c r="A2398" s="92"/>
      <c r="B2398" s="2"/>
      <c r="C2398" s="2"/>
      <c r="D2398" s="2"/>
      <c r="E2398" s="2"/>
      <c r="F2398" s="2"/>
      <c r="G2398" s="2"/>
      <c r="H2398" s="2"/>
      <c r="I2398" s="2"/>
      <c r="J2398" s="2"/>
      <c r="K2398" s="2"/>
    </row>
    <row r="2399" spans="1:11" ht="12.75">
      <c r="A2399" s="2"/>
      <c r="B2399" s="2"/>
      <c r="C2399" s="2"/>
      <c r="D2399" s="2"/>
      <c r="E2399" s="2"/>
      <c r="F2399" s="2"/>
      <c r="G2399" s="2"/>
      <c r="H2399" s="2"/>
      <c r="I2399" s="2"/>
      <c r="J2399" s="2"/>
      <c r="K2399" s="2"/>
    </row>
    <row r="2400" spans="1:11" ht="12.75">
      <c r="A2400" s="2"/>
      <c r="B2400" s="2"/>
      <c r="C2400" s="2"/>
      <c r="D2400" s="2"/>
      <c r="E2400" s="2"/>
      <c r="F2400" s="2"/>
      <c r="G2400" s="2"/>
      <c r="H2400" s="2"/>
      <c r="I2400" s="2"/>
      <c r="J2400" s="2"/>
      <c r="K2400" s="2"/>
    </row>
    <row r="2401" spans="1:11" ht="12.75">
      <c r="A2401" s="49"/>
      <c r="B2401" s="46"/>
      <c r="C2401" s="46"/>
      <c r="D2401" s="46"/>
      <c r="E2401" s="46"/>
      <c r="F2401" s="46"/>
      <c r="G2401" s="46"/>
      <c r="H2401" s="46"/>
      <c r="I2401" s="46"/>
      <c r="J2401" s="46"/>
      <c r="K2401" s="2"/>
    </row>
    <row r="2402" spans="1:11" ht="12.75">
      <c r="A2402" s="49"/>
      <c r="B2402" s="46"/>
      <c r="C2402" s="46"/>
      <c r="D2402" s="46"/>
      <c r="E2402" s="46"/>
      <c r="F2402" s="46"/>
      <c r="G2402" s="46"/>
      <c r="H2402" s="46"/>
      <c r="I2402" s="46"/>
      <c r="J2402" s="46"/>
      <c r="K2402" s="2"/>
    </row>
    <row r="2403" spans="1:11" ht="12.75">
      <c r="A2403" s="46"/>
      <c r="B2403" s="46"/>
      <c r="C2403" s="46"/>
      <c r="D2403" s="46"/>
      <c r="E2403" s="46"/>
      <c r="F2403" s="46"/>
      <c r="G2403" s="46"/>
      <c r="H2403" s="46"/>
      <c r="I2403" s="46"/>
      <c r="J2403" s="46"/>
      <c r="K2403" s="2"/>
    </row>
    <row r="2404" spans="1:11" ht="12.75">
      <c r="A2404" s="92"/>
      <c r="B2404" s="2"/>
      <c r="C2404" s="2"/>
      <c r="D2404" s="2"/>
      <c r="E2404" s="2"/>
      <c r="F2404" s="2"/>
      <c r="G2404" s="2"/>
      <c r="H2404" s="2"/>
      <c r="I2404" s="2"/>
      <c r="J2404" s="2"/>
      <c r="K2404" s="2"/>
    </row>
    <row r="2405" spans="1:11" ht="12.75">
      <c r="A2405" s="2"/>
      <c r="B2405" s="2"/>
      <c r="C2405" s="2"/>
      <c r="D2405" s="2"/>
      <c r="E2405" s="2"/>
      <c r="F2405" s="2"/>
      <c r="G2405" s="2"/>
      <c r="H2405" s="2"/>
      <c r="I2405" s="2"/>
      <c r="J2405" s="2"/>
      <c r="K2405" s="2"/>
    </row>
    <row r="2406" spans="1:11" ht="12.75">
      <c r="A2406" s="2"/>
      <c r="B2406" s="2"/>
      <c r="C2406" s="2"/>
      <c r="D2406" s="2"/>
      <c r="E2406" s="2"/>
      <c r="F2406" s="2"/>
      <c r="G2406" s="2"/>
      <c r="H2406" s="2"/>
      <c r="I2406" s="2"/>
      <c r="J2406" s="2"/>
      <c r="K2406" s="2"/>
    </row>
    <row r="2407" spans="1:11" ht="12.75">
      <c r="A2407" s="46"/>
      <c r="B2407" s="46"/>
      <c r="C2407" s="46"/>
      <c r="D2407" s="46"/>
      <c r="E2407" s="46"/>
      <c r="F2407" s="46"/>
      <c r="G2407" s="46"/>
      <c r="H2407" s="46"/>
      <c r="I2407" s="46"/>
      <c r="J2407" s="46"/>
      <c r="K2407" s="2"/>
    </row>
  </sheetData>
  <printOptions/>
  <pageMargins left="0.75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MsÚ Prievidza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briatkova</dc:creator>
  <cp:keywords/>
  <dc:description/>
  <cp:lastModifiedBy>Dechto</cp:lastModifiedBy>
  <cp:lastPrinted>2004-03-26T07:58:52Z</cp:lastPrinted>
  <dcterms:created xsi:type="dcterms:W3CDTF">2004-03-26T07:19:50Z</dcterms:created>
  <dcterms:modified xsi:type="dcterms:W3CDTF">2004-04-20T10:50:43Z</dcterms:modified>
  <cp:category/>
  <cp:version/>
  <cp:contentType/>
  <cp:contentStatus/>
</cp:coreProperties>
</file>